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D0F353C4-A2C3-48F1-B4F5-F090B9CCAA25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193" i="1" l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4" i="1"/>
  <c r="B53" i="8" l="1"/>
  <c r="B52" i="8"/>
  <c r="B51" i="8"/>
  <c r="DU412" i="1" l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EN403" i="1" s="1"/>
  <c r="AA403" i="1"/>
  <c r="AB403" i="1" s="1"/>
  <c r="AC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AC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AC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AC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AC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EN357" i="1" s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AC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AC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AC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AC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AC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CC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AC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AC354" i="1" s="1"/>
  <c r="R355" i="1"/>
  <c r="T356" i="1"/>
  <c r="U356" i="1" s="1"/>
  <c r="R364" i="1"/>
  <c r="CQ368" i="1"/>
  <c r="CR368" i="1"/>
  <c r="T372" i="1"/>
  <c r="U372" i="1" s="1"/>
  <c r="AA373" i="1"/>
  <c r="AB373" i="1" s="1"/>
  <c r="AC373" i="1" s="1"/>
  <c r="EE373" i="1"/>
  <c r="AR389" i="1"/>
  <c r="W407" i="1"/>
  <c r="X407" i="1" s="1"/>
  <c r="AQ348" i="1"/>
  <c r="EA348" i="1" s="1"/>
  <c r="AN353" i="1"/>
  <c r="DZ353" i="1" s="1"/>
  <c r="EN353" i="1" s="1"/>
  <c r="AO357" i="1"/>
  <c r="T358" i="1"/>
  <c r="U358" i="1" s="1"/>
  <c r="AO359" i="1"/>
  <c r="T360" i="1"/>
  <c r="U360" i="1" s="1"/>
  <c r="CQ360" i="1"/>
  <c r="AA363" i="1"/>
  <c r="AB363" i="1" s="1"/>
  <c r="AC363" i="1" s="1"/>
  <c r="W364" i="1"/>
  <c r="Y364" i="1" s="1"/>
  <c r="EJ364" i="1" s="1"/>
  <c r="AM373" i="1"/>
  <c r="EC383" i="1"/>
  <c r="CR383" i="1"/>
  <c r="BI404" i="1"/>
  <c r="AA407" i="1"/>
  <c r="AB407" i="1" s="1"/>
  <c r="AC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AC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AC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AC385" i="1" s="1"/>
  <c r="EC390" i="1"/>
  <c r="CR390" i="1"/>
  <c r="AN409" i="1"/>
  <c r="DZ409" i="1" s="1"/>
  <c r="EN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C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EN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R330" i="1"/>
  <c r="AA283" i="1"/>
  <c r="AB283" i="1" s="1"/>
  <c r="AC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AC257" i="1" s="1"/>
  <c r="BN257" i="1"/>
  <c r="BP257" i="1" s="1"/>
  <c r="BQ257" i="1" s="1"/>
  <c r="BM328" i="1"/>
  <c r="AN328" i="1"/>
  <c r="AA328" i="1"/>
  <c r="AB328" i="1" s="1"/>
  <c r="AC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AC248" i="1" s="1"/>
  <c r="BN248" i="1"/>
  <c r="BP248" i="1" s="1"/>
  <c r="BQ248" i="1" s="1"/>
  <c r="BM248" i="1"/>
  <c r="AA252" i="1"/>
  <c r="AB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C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AC329" i="1" s="1"/>
  <c r="BM330" i="1"/>
  <c r="AA337" i="1"/>
  <c r="AB337" i="1" s="1"/>
  <c r="AC337" i="1" s="1"/>
  <c r="BN174" i="1"/>
  <c r="BP174" i="1" s="1"/>
  <c r="BQ174" i="1" s="1"/>
  <c r="CR254" i="1"/>
  <c r="EC254" i="1" s="1"/>
  <c r="BM327" i="1"/>
  <c r="AN329" i="1"/>
  <c r="AA335" i="1"/>
  <c r="AB335" i="1" s="1"/>
  <c r="AC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M95" i="1"/>
  <c r="CR264" i="1"/>
  <c r="EC264" i="1" s="1"/>
  <c r="CR302" i="1"/>
  <c r="EC302" i="1" s="1"/>
  <c r="AM251" i="1"/>
  <c r="AA284" i="1"/>
  <c r="AB284" i="1" s="1"/>
  <c r="AC284" i="1" s="1"/>
  <c r="CR319" i="1"/>
  <c r="EC319" i="1" s="1"/>
  <c r="CR338" i="1"/>
  <c r="EC338" i="1" s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BN58" i="1"/>
  <c r="BM75" i="1"/>
  <c r="BM88" i="1"/>
  <c r="AA330" i="1"/>
  <c r="AB330" i="1" s="1"/>
  <c r="AC330" i="1" s="1"/>
  <c r="BM335" i="1"/>
  <c r="BN75" i="1"/>
  <c r="BP75" i="1" s="1"/>
  <c r="BQ75" i="1" s="1"/>
  <c r="AA87" i="1"/>
  <c r="AB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AC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Q344" i="1"/>
  <c r="EA344" i="1" s="1"/>
  <c r="BM200" i="1"/>
  <c r="AA200" i="1"/>
  <c r="AB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CQ93" i="1"/>
  <c r="AN166" i="1"/>
  <c r="AA118" i="1"/>
  <c r="AB118" i="1" s="1"/>
  <c r="AN194" i="1"/>
  <c r="AN225" i="1"/>
  <c r="AM118" i="1"/>
  <c r="AN118" i="1"/>
  <c r="AA125" i="1"/>
  <c r="AB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AC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AC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AC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N174" i="1"/>
  <c r="AA198" i="1"/>
  <c r="AB198" i="1" s="1"/>
  <c r="AN200" i="1"/>
  <c r="AM238" i="1"/>
  <c r="BN73" i="1"/>
  <c r="BP73" i="1" s="1"/>
  <c r="BQ73" i="1" s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N198" i="1"/>
  <c r="AA225" i="1"/>
  <c r="AB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N167" i="1"/>
  <c r="AN182" i="1"/>
  <c r="DU182" i="1" s="1"/>
  <c r="AA184" i="1"/>
  <c r="AB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Y365" i="1"/>
  <c r="EJ365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C19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CQ51" i="1"/>
  <c r="EC51" i="1"/>
  <c r="BM27" i="1"/>
  <c r="AN31" i="1"/>
  <c r="CQ35" i="1"/>
  <c r="EC35" i="1"/>
  <c r="AM27" i="1"/>
  <c r="AM32" i="1"/>
  <c r="AM34" i="1"/>
  <c r="EC40" i="1"/>
  <c r="CQ40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DU67" i="1" s="1"/>
  <c r="BM67" i="1"/>
  <c r="AM67" i="1"/>
  <c r="AA67" i="1"/>
  <c r="AB67" i="1" s="1"/>
  <c r="AC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AC57" i="1" s="1"/>
  <c r="BN57" i="1"/>
  <c r="BP57" i="1" s="1"/>
  <c r="BQ57" i="1" s="1"/>
  <c r="BM57" i="1"/>
  <c r="AN57" i="1"/>
  <c r="DU57" i="1" s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DU91" i="1" s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M121" i="1"/>
  <c r="AN121" i="1"/>
  <c r="AA121" i="1"/>
  <c r="AB121" i="1" s="1"/>
  <c r="BN121" i="1"/>
  <c r="BP121" i="1" s="1"/>
  <c r="BQ121" i="1" s="1"/>
  <c r="EC106" i="1"/>
  <c r="CQ106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DU127" i="1" s="1"/>
  <c r="AM127" i="1"/>
  <c r="AA127" i="1"/>
  <c r="AB127" i="1" s="1"/>
  <c r="AC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DU141" i="1" s="1"/>
  <c r="AM141" i="1"/>
  <c r="AA141" i="1"/>
  <c r="AB141" i="1" s="1"/>
  <c r="AC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AC154" i="1" s="1"/>
  <c r="BN154" i="1"/>
  <c r="BP154" i="1" s="1"/>
  <c r="BQ154" i="1" s="1"/>
  <c r="BM154" i="1"/>
  <c r="AN154" i="1"/>
  <c r="DU154" i="1" s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AC146" i="1" s="1"/>
  <c r="BN146" i="1"/>
  <c r="BP146" i="1" s="1"/>
  <c r="BQ146" i="1" s="1"/>
  <c r="BM146" i="1"/>
  <c r="AN146" i="1"/>
  <c r="DU146" i="1" s="1"/>
  <c r="AM146" i="1"/>
  <c r="EC148" i="1"/>
  <c r="CQ14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AC152" i="1" s="1"/>
  <c r="BN152" i="1"/>
  <c r="BP152" i="1" s="1"/>
  <c r="BQ152" i="1" s="1"/>
  <c r="BM152" i="1"/>
  <c r="AN152" i="1"/>
  <c r="DU152" i="1" s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BO178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BO172" i="1"/>
  <c r="EC172" i="1"/>
  <c r="CQ172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AC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EC192" i="1"/>
  <c r="CQ192" i="1"/>
  <c r="EC166" i="1"/>
  <c r="CQ166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AC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C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AC193" i="1" s="1"/>
  <c r="BN193" i="1"/>
  <c r="BP193" i="1" s="1"/>
  <c r="BQ193" i="1" s="1"/>
  <c r="BM193" i="1"/>
  <c r="AN193" i="1"/>
  <c r="DU193" i="1" s="1"/>
  <c r="AM193" i="1"/>
  <c r="EC202" i="1"/>
  <c r="CQ202" i="1"/>
  <c r="EC185" i="1"/>
  <c r="CQ185" i="1"/>
  <c r="EC193" i="1"/>
  <c r="CQ193" i="1"/>
  <c r="AA201" i="1"/>
  <c r="AB201" i="1" s="1"/>
  <c r="AC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EC194" i="1"/>
  <c r="CQ194" i="1"/>
  <c r="AA203" i="1"/>
  <c r="AB203" i="1" s="1"/>
  <c r="AC203" i="1" s="1"/>
  <c r="BN203" i="1"/>
  <c r="BP203" i="1" s="1"/>
  <c r="BQ203" i="1" s="1"/>
  <c r="BM203" i="1"/>
  <c r="AN203" i="1"/>
  <c r="AM203" i="1"/>
  <c r="AA197" i="1"/>
  <c r="AB197" i="1" s="1"/>
  <c r="AC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AC191" i="1" s="1"/>
  <c r="BN191" i="1"/>
  <c r="BP191" i="1" s="1"/>
  <c r="BQ191" i="1" s="1"/>
  <c r="BM191" i="1"/>
  <c r="AN191" i="1"/>
  <c r="DU191" i="1" s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AC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AC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AC218" i="1" s="1"/>
  <c r="BN241" i="1"/>
  <c r="BP241" i="1" s="1"/>
  <c r="BQ241" i="1" s="1"/>
  <c r="AN241" i="1"/>
  <c r="AM241" i="1"/>
  <c r="BM241" i="1"/>
  <c r="AA241" i="1"/>
  <c r="AB241" i="1" s="1"/>
  <c r="AC241" i="1" s="1"/>
  <c r="BN210" i="1"/>
  <c r="BP210" i="1" s="1"/>
  <c r="BQ210" i="1" s="1"/>
  <c r="AA210" i="1"/>
  <c r="AB210" i="1" s="1"/>
  <c r="AC210" i="1" s="1"/>
  <c r="EC217" i="1"/>
  <c r="CQ217" i="1"/>
  <c r="AA235" i="1"/>
  <c r="AB235" i="1" s="1"/>
  <c r="AC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AC214" i="1" s="1"/>
  <c r="BN212" i="1"/>
  <c r="BP212" i="1" s="1"/>
  <c r="BQ212" i="1" s="1"/>
  <c r="AA212" i="1"/>
  <c r="AB212" i="1" s="1"/>
  <c r="AC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AC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AC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C220" i="1" s="1"/>
  <c r="AN221" i="1"/>
  <c r="BM221" i="1"/>
  <c r="AA222" i="1"/>
  <c r="AB222" i="1" s="1"/>
  <c r="AC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AC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AC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AC232" i="1" s="1"/>
  <c r="EC236" i="1"/>
  <c r="CQ236" i="1"/>
  <c r="AM220" i="1"/>
  <c r="AM222" i="1"/>
  <c r="EC225" i="1"/>
  <c r="CQ225" i="1"/>
  <c r="AA213" i="1"/>
  <c r="AB213" i="1" s="1"/>
  <c r="AC213" i="1" s="1"/>
  <c r="AA215" i="1"/>
  <c r="AB215" i="1" s="1"/>
  <c r="AC215" i="1" s="1"/>
  <c r="AA217" i="1"/>
  <c r="AB217" i="1" s="1"/>
  <c r="AC217" i="1" s="1"/>
  <c r="AA219" i="1"/>
  <c r="AB219" i="1" s="1"/>
  <c r="AC219" i="1" s="1"/>
  <c r="AN220" i="1"/>
  <c r="BM220" i="1"/>
  <c r="AA221" i="1"/>
  <c r="AB221" i="1" s="1"/>
  <c r="AC221" i="1" s="1"/>
  <c r="AN222" i="1"/>
  <c r="BM222" i="1"/>
  <c r="AA231" i="1"/>
  <c r="AB231" i="1" s="1"/>
  <c r="AC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AC226" i="1" s="1"/>
  <c r="BM226" i="1"/>
  <c r="EC226" i="1"/>
  <c r="CQ228" i="1"/>
  <c r="AA229" i="1"/>
  <c r="AB229" i="1" s="1"/>
  <c r="AC229" i="1" s="1"/>
  <c r="BN230" i="1"/>
  <c r="BP230" i="1" s="1"/>
  <c r="BQ230" i="1" s="1"/>
  <c r="AA230" i="1"/>
  <c r="AB230" i="1" s="1"/>
  <c r="AC230" i="1" s="1"/>
  <c r="AM232" i="1"/>
  <c r="EC234" i="1"/>
  <c r="CQ234" i="1"/>
  <c r="AN232" i="1"/>
  <c r="EC245" i="1"/>
  <c r="CQ245" i="1"/>
  <c r="BM249" i="1"/>
  <c r="AN249" i="1"/>
  <c r="AA249" i="1"/>
  <c r="AB249" i="1" s="1"/>
  <c r="AC249" i="1" s="1"/>
  <c r="BN249" i="1"/>
  <c r="BP249" i="1" s="1"/>
  <c r="BQ249" i="1" s="1"/>
  <c r="AM249" i="1"/>
  <c r="AA237" i="1"/>
  <c r="AB237" i="1" s="1"/>
  <c r="AC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C244" i="1" s="1"/>
  <c r="AN246" i="1"/>
  <c r="BN246" i="1"/>
  <c r="BP246" i="1" s="1"/>
  <c r="BQ246" i="1" s="1"/>
  <c r="BM251" i="1"/>
  <c r="AN251" i="1"/>
  <c r="AA251" i="1"/>
  <c r="AB251" i="1" s="1"/>
  <c r="AC251" i="1" s="1"/>
  <c r="BN251" i="1"/>
  <c r="BP251" i="1" s="1"/>
  <c r="BQ251" i="1" s="1"/>
  <c r="AM240" i="1"/>
  <c r="BM240" i="1"/>
  <c r="AA243" i="1"/>
  <c r="AB243" i="1" s="1"/>
  <c r="AC243" i="1" s="1"/>
  <c r="BM245" i="1"/>
  <c r="AK257" i="1"/>
  <c r="AJ257" i="1"/>
  <c r="AA234" i="1"/>
  <c r="AB234" i="1" s="1"/>
  <c r="AC234" i="1" s="1"/>
  <c r="AA236" i="1"/>
  <c r="AB236" i="1" s="1"/>
  <c r="AC236" i="1" s="1"/>
  <c r="AA238" i="1"/>
  <c r="AB238" i="1" s="1"/>
  <c r="AC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C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A259" i="1"/>
  <c r="AB259" i="1" s="1"/>
  <c r="AC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C260" i="1" s="1"/>
  <c r="AN261" i="1"/>
  <c r="BN261" i="1"/>
  <c r="BP261" i="1" s="1"/>
  <c r="BQ261" i="1" s="1"/>
  <c r="AM261" i="1"/>
  <c r="BM261" i="1"/>
  <c r="AA261" i="1"/>
  <c r="AB261" i="1" s="1"/>
  <c r="AC261" i="1" s="1"/>
  <c r="AM234" i="1"/>
  <c r="AM236" i="1"/>
  <c r="BO238" i="1"/>
  <c r="AN243" i="1"/>
  <c r="BO248" i="1"/>
  <c r="AA250" i="1"/>
  <c r="AB250" i="1" s="1"/>
  <c r="AC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AC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AC239" i="1" s="1"/>
  <c r="CQ263" i="1"/>
  <c r="AN263" i="1"/>
  <c r="AM263" i="1"/>
  <c r="BN263" i="1"/>
  <c r="BP263" i="1" s="1"/>
  <c r="BQ263" i="1" s="1"/>
  <c r="BM263" i="1"/>
  <c r="AA263" i="1"/>
  <c r="AB263" i="1" s="1"/>
  <c r="AC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AC264" i="1" s="1"/>
  <c r="CQ252" i="1"/>
  <c r="BN253" i="1"/>
  <c r="BP253" i="1" s="1"/>
  <c r="BQ253" i="1" s="1"/>
  <c r="CQ254" i="1"/>
  <c r="CQ261" i="1"/>
  <c r="AA262" i="1"/>
  <c r="AB262" i="1" s="1"/>
  <c r="AC262" i="1" s="1"/>
  <c r="EC280" i="1"/>
  <c r="CQ280" i="1"/>
  <c r="BN266" i="1"/>
  <c r="BP266" i="1" s="1"/>
  <c r="BQ266" i="1" s="1"/>
  <c r="AA276" i="1"/>
  <c r="AB276" i="1" s="1"/>
  <c r="AC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AC256" i="1" s="1"/>
  <c r="BM262" i="1"/>
  <c r="EC265" i="1"/>
  <c r="CQ265" i="1"/>
  <c r="AN252" i="1"/>
  <c r="BM252" i="1"/>
  <c r="AA253" i="1"/>
  <c r="AB253" i="1" s="1"/>
  <c r="AC253" i="1" s="1"/>
  <c r="AN254" i="1"/>
  <c r="BM254" i="1"/>
  <c r="AA255" i="1"/>
  <c r="AB255" i="1" s="1"/>
  <c r="AC255" i="1" s="1"/>
  <c r="BM257" i="1"/>
  <c r="AM262" i="1"/>
  <c r="BN262" i="1"/>
  <c r="BP262" i="1" s="1"/>
  <c r="BQ262" i="1" s="1"/>
  <c r="AA266" i="1"/>
  <c r="AB266" i="1" s="1"/>
  <c r="AC266" i="1" s="1"/>
  <c r="BN252" i="1"/>
  <c r="BP252" i="1" s="1"/>
  <c r="BQ252" i="1" s="1"/>
  <c r="BN254" i="1"/>
  <c r="BP254" i="1" s="1"/>
  <c r="BQ254" i="1" s="1"/>
  <c r="AA272" i="1"/>
  <c r="AB272" i="1" s="1"/>
  <c r="AC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C267" i="1" s="1"/>
  <c r="AA268" i="1"/>
  <c r="AB268" i="1" s="1"/>
  <c r="AC268" i="1" s="1"/>
  <c r="BN268" i="1"/>
  <c r="BP268" i="1" s="1"/>
  <c r="BQ268" i="1" s="1"/>
  <c r="BM268" i="1"/>
  <c r="AN268" i="1"/>
  <c r="AM268" i="1"/>
  <c r="AA270" i="1"/>
  <c r="AB270" i="1" s="1"/>
  <c r="AC270" i="1" s="1"/>
  <c r="BN270" i="1"/>
  <c r="BP270" i="1" s="1"/>
  <c r="BQ270" i="1" s="1"/>
  <c r="BM270" i="1"/>
  <c r="AN270" i="1"/>
  <c r="AM270" i="1"/>
  <c r="BM256" i="1"/>
  <c r="AA265" i="1"/>
  <c r="AB265" i="1" s="1"/>
  <c r="AC265" i="1" s="1"/>
  <c r="AN266" i="1"/>
  <c r="AA279" i="1"/>
  <c r="AB279" i="1" s="1"/>
  <c r="AC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AC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AC282" i="1" s="1"/>
  <c r="BN282" i="1"/>
  <c r="BP282" i="1" s="1"/>
  <c r="BQ282" i="1" s="1"/>
  <c r="BO286" i="1"/>
  <c r="AA269" i="1"/>
  <c r="AB269" i="1" s="1"/>
  <c r="AC269" i="1" s="1"/>
  <c r="AA271" i="1"/>
  <c r="AB271" i="1" s="1"/>
  <c r="AC271" i="1" s="1"/>
  <c r="AA273" i="1"/>
  <c r="AB273" i="1" s="1"/>
  <c r="AC273" i="1" s="1"/>
  <c r="AA275" i="1"/>
  <c r="AB275" i="1" s="1"/>
  <c r="AC275" i="1" s="1"/>
  <c r="AA277" i="1"/>
  <c r="AB277" i="1" s="1"/>
  <c r="AC277" i="1" s="1"/>
  <c r="BO284" i="1"/>
  <c r="AA285" i="1"/>
  <c r="AB285" i="1" s="1"/>
  <c r="AC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AC290" i="1" s="1"/>
  <c r="EC293" i="1"/>
  <c r="CQ293" i="1"/>
  <c r="AN294" i="1"/>
  <c r="BN294" i="1"/>
  <c r="BP294" i="1" s="1"/>
  <c r="BQ294" i="1" s="1"/>
  <c r="AM294" i="1"/>
  <c r="BM294" i="1"/>
  <c r="AA294" i="1"/>
  <c r="AB294" i="1" s="1"/>
  <c r="AC294" i="1" s="1"/>
  <c r="BM286" i="1"/>
  <c r="AN286" i="1"/>
  <c r="AM286" i="1"/>
  <c r="AA286" i="1"/>
  <c r="AB286" i="1" s="1"/>
  <c r="AC286" i="1" s="1"/>
  <c r="BN295" i="1"/>
  <c r="BP295" i="1" s="1"/>
  <c r="BQ295" i="1" s="1"/>
  <c r="BM295" i="1"/>
  <c r="AA295" i="1"/>
  <c r="AB295" i="1" s="1"/>
  <c r="AC295" i="1" s="1"/>
  <c r="CQ295" i="1"/>
  <c r="AN295" i="1"/>
  <c r="AM295" i="1"/>
  <c r="BM278" i="1"/>
  <c r="AA281" i="1"/>
  <c r="AB281" i="1" s="1"/>
  <c r="AC281" i="1" s="1"/>
  <c r="EC286" i="1"/>
  <c r="CQ286" i="1"/>
  <c r="AM278" i="1"/>
  <c r="BN278" i="1"/>
  <c r="BP278" i="1" s="1"/>
  <c r="BQ278" i="1" s="1"/>
  <c r="AA296" i="1"/>
  <c r="AB296" i="1" s="1"/>
  <c r="AC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AC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AC288" i="1" s="1"/>
  <c r="EC288" i="1"/>
  <c r="CQ288" i="1"/>
  <c r="CQ289" i="1"/>
  <c r="AA289" i="1"/>
  <c r="AB289" i="1" s="1"/>
  <c r="AC289" i="1" s="1"/>
  <c r="BN289" i="1"/>
  <c r="BP289" i="1" s="1"/>
  <c r="BQ289" i="1" s="1"/>
  <c r="BM289" i="1"/>
  <c r="AN289" i="1"/>
  <c r="AM289" i="1"/>
  <c r="CQ290" i="1"/>
  <c r="BM293" i="1"/>
  <c r="AA298" i="1"/>
  <c r="AB298" i="1" s="1"/>
  <c r="AC298" i="1" s="1"/>
  <c r="EC308" i="1"/>
  <c r="CQ308" i="1"/>
  <c r="CQ309" i="1"/>
  <c r="EC309" i="1"/>
  <c r="BO314" i="1"/>
  <c r="AA291" i="1"/>
  <c r="AB291" i="1" s="1"/>
  <c r="AC291" i="1" s="1"/>
  <c r="AM293" i="1"/>
  <c r="BN293" i="1"/>
  <c r="BP293" i="1" s="1"/>
  <c r="BQ293" i="1" s="1"/>
  <c r="CQ294" i="1"/>
  <c r="AN293" i="1"/>
  <c r="AA310" i="1"/>
  <c r="AB310" i="1" s="1"/>
  <c r="AC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C305" i="1" s="1"/>
  <c r="AA312" i="1"/>
  <c r="AB312" i="1" s="1"/>
  <c r="AC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AC300" i="1" s="1"/>
  <c r="EC306" i="1"/>
  <c r="CQ306" i="1"/>
  <c r="CQ292" i="1"/>
  <c r="AA297" i="1"/>
  <c r="AB297" i="1" s="1"/>
  <c r="AC297" i="1" s="1"/>
  <c r="BO298" i="1"/>
  <c r="AM300" i="1"/>
  <c r="AA301" i="1"/>
  <c r="AB301" i="1" s="1"/>
  <c r="AC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AC313" i="1" s="1"/>
  <c r="BN313" i="1"/>
  <c r="BP313" i="1" s="1"/>
  <c r="BQ313" i="1" s="1"/>
  <c r="AA293" i="1"/>
  <c r="AB293" i="1" s="1"/>
  <c r="AC293" i="1" s="1"/>
  <c r="EC313" i="1"/>
  <c r="CQ313" i="1"/>
  <c r="AA299" i="1"/>
  <c r="AB299" i="1" s="1"/>
  <c r="AC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C307" i="1" s="1"/>
  <c r="AM307" i="1"/>
  <c r="BN307" i="1"/>
  <c r="BP307" i="1" s="1"/>
  <c r="BQ307" i="1" s="1"/>
  <c r="AA292" i="1"/>
  <c r="AB292" i="1" s="1"/>
  <c r="AC292" i="1" s="1"/>
  <c r="AM297" i="1"/>
  <c r="EC307" i="1"/>
  <c r="CQ307" i="1"/>
  <c r="BH308" i="1"/>
  <c r="AA308" i="1"/>
  <c r="AB308" i="1" s="1"/>
  <c r="AC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AC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C318" i="1" s="1"/>
  <c r="AA302" i="1"/>
  <c r="AB302" i="1" s="1"/>
  <c r="AC302" i="1" s="1"/>
  <c r="AA304" i="1"/>
  <c r="AB304" i="1" s="1"/>
  <c r="AC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C319" i="1" s="1"/>
  <c r="AA311" i="1"/>
  <c r="AB311" i="1" s="1"/>
  <c r="AC311" i="1" s="1"/>
  <c r="AA314" i="1"/>
  <c r="AB314" i="1" s="1"/>
  <c r="AC314" i="1" s="1"/>
  <c r="BO315" i="1"/>
  <c r="AA309" i="1"/>
  <c r="AB309" i="1" s="1"/>
  <c r="AC309" i="1" s="1"/>
  <c r="CQ320" i="1"/>
  <c r="AN320" i="1"/>
  <c r="AM320" i="1"/>
  <c r="BN320" i="1"/>
  <c r="BP320" i="1" s="1"/>
  <c r="BQ320" i="1" s="1"/>
  <c r="BM320" i="1"/>
  <c r="AA320" i="1"/>
  <c r="AB320" i="1" s="1"/>
  <c r="AC320" i="1" s="1"/>
  <c r="AM306" i="1"/>
  <c r="BM306" i="1"/>
  <c r="BN311" i="1"/>
  <c r="BP311" i="1" s="1"/>
  <c r="BQ311" i="1" s="1"/>
  <c r="AM315" i="1"/>
  <c r="AA315" i="1"/>
  <c r="AB315" i="1" s="1"/>
  <c r="AC315" i="1" s="1"/>
  <c r="BM315" i="1"/>
  <c r="AN315" i="1"/>
  <c r="AM302" i="1"/>
  <c r="AM304" i="1"/>
  <c r="AN302" i="1"/>
  <c r="BM302" i="1"/>
  <c r="AA303" i="1"/>
  <c r="AB303" i="1" s="1"/>
  <c r="AC303" i="1" s="1"/>
  <c r="AN304" i="1"/>
  <c r="BM304" i="1"/>
  <c r="AA306" i="1"/>
  <c r="AB306" i="1" s="1"/>
  <c r="AC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AC322" i="1" s="1"/>
  <c r="CQ322" i="1"/>
  <c r="AN322" i="1"/>
  <c r="AM311" i="1"/>
  <c r="AN314" i="1"/>
  <c r="BN323" i="1"/>
  <c r="BP323" i="1" s="1"/>
  <c r="BQ323" i="1" s="1"/>
  <c r="BM323" i="1"/>
  <c r="AA323" i="1"/>
  <c r="AB323" i="1" s="1"/>
  <c r="AC323" i="1" s="1"/>
  <c r="AN323" i="1"/>
  <c r="AM323" i="1"/>
  <c r="AM309" i="1"/>
  <c r="CQ312" i="1"/>
  <c r="CQ314" i="1"/>
  <c r="AA324" i="1"/>
  <c r="AB324" i="1" s="1"/>
  <c r="AC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AC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AC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AC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C325" i="1" s="1"/>
  <c r="AK328" i="1"/>
  <c r="AM321" i="1"/>
  <c r="BM325" i="1"/>
  <c r="EC331" i="1"/>
  <c r="CQ331" i="1"/>
  <c r="EC335" i="1"/>
  <c r="CQ335" i="1"/>
  <c r="AN321" i="1"/>
  <c r="AA327" i="1"/>
  <c r="AB327" i="1" s="1"/>
  <c r="AC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C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AC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AC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AC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AC347" i="1" s="1"/>
  <c r="W347" i="1"/>
  <c r="CQ347" i="1"/>
  <c r="AR347" i="1"/>
  <c r="AQ347" i="1"/>
  <c r="EA347" i="1" s="1"/>
  <c r="DV330" i="1"/>
  <c r="AA333" i="1"/>
  <c r="AB333" i="1" s="1"/>
  <c r="AC333" i="1" s="1"/>
  <c r="BO342" i="1"/>
  <c r="DT343" i="1"/>
  <c r="AO343" i="1"/>
  <c r="DZ343" i="1"/>
  <c r="EN343" i="1" s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AC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AC339" i="1" s="1"/>
  <c r="EG348" i="1"/>
  <c r="ED348" i="1"/>
  <c r="AK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AC341" i="1" s="1"/>
  <c r="T353" i="1"/>
  <c r="U353" i="1" s="1"/>
  <c r="S353" i="1"/>
  <c r="R353" i="1"/>
  <c r="W343" i="1"/>
  <c r="R347" i="1"/>
  <c r="W348" i="1"/>
  <c r="AA349" i="1"/>
  <c r="AB349" i="1" s="1"/>
  <c r="AC349" i="1" s="1"/>
  <c r="BN351" i="1"/>
  <c r="BP351" i="1" s="1"/>
  <c r="BQ351" i="1" s="1"/>
  <c r="AN352" i="1"/>
  <c r="BH356" i="1"/>
  <c r="AA356" i="1"/>
  <c r="AB356" i="1" s="1"/>
  <c r="AC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AC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AC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J365" i="1"/>
  <c r="AK365" i="1"/>
  <c r="AN344" i="1"/>
  <c r="BI348" i="1"/>
  <c r="AM349" i="1"/>
  <c r="BM349" i="1"/>
  <c r="S350" i="1"/>
  <c r="AA353" i="1"/>
  <c r="AB353" i="1" s="1"/>
  <c r="AC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AC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AC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EN354" i="1" s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AC366" i="1" s="1"/>
  <c r="BH366" i="1"/>
  <c r="W344" i="1"/>
  <c r="S348" i="1"/>
  <c r="CQ349" i="1"/>
  <c r="AA352" i="1"/>
  <c r="AB352" i="1" s="1"/>
  <c r="AC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AC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AC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AC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C364" i="1" s="1"/>
  <c r="AM367" i="1"/>
  <c r="EE369" i="1"/>
  <c r="AA372" i="1"/>
  <c r="AB372" i="1" s="1"/>
  <c r="AC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EN365" i="1" s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C367" i="1" s="1"/>
  <c r="AR367" i="1"/>
  <c r="T368" i="1"/>
  <c r="U368" i="1" s="1"/>
  <c r="S368" i="1"/>
  <c r="R368" i="1"/>
  <c r="DN370" i="1"/>
  <c r="DO370" i="1" s="1"/>
  <c r="DQ370" i="1" s="1"/>
  <c r="DV357" i="1"/>
  <c r="DZ359" i="1"/>
  <c r="EN359" i="1" s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AC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EN360" i="1" s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AC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AC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EN374" i="1" s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AC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AC374" i="1" s="1"/>
  <c r="EE374" i="1"/>
  <c r="AR374" i="1"/>
  <c r="AQ374" i="1"/>
  <c r="EA374" i="1" s="1"/>
  <c r="AR378" i="1"/>
  <c r="AR365" i="1"/>
  <c r="CQ366" i="1"/>
  <c r="AA371" i="1"/>
  <c r="AB371" i="1" s="1"/>
  <c r="AC371" i="1" s="1"/>
  <c r="BI371" i="1"/>
  <c r="T373" i="1"/>
  <c r="U373" i="1" s="1"/>
  <c r="AA377" i="1"/>
  <c r="AB377" i="1" s="1"/>
  <c r="AC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C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AC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AC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AC382" i="1" s="1"/>
  <c r="DN382" i="1"/>
  <c r="DO382" i="1" s="1"/>
  <c r="DQ382" i="1" s="1"/>
  <c r="AK389" i="1"/>
  <c r="AJ389" i="1"/>
  <c r="AA381" i="1"/>
  <c r="AB381" i="1" s="1"/>
  <c r="AC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AC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AC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AC387" i="1" s="1"/>
  <c r="BH387" i="1"/>
  <c r="DN387" i="1"/>
  <c r="DO387" i="1" s="1"/>
  <c r="DQ387" i="1" s="1"/>
  <c r="BI391" i="1"/>
  <c r="BH391" i="1"/>
  <c r="AA391" i="1"/>
  <c r="AB391" i="1" s="1"/>
  <c r="AC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AC398" i="1" s="1"/>
  <c r="EC398" i="1"/>
  <c r="CQ398" i="1"/>
  <c r="AA386" i="1"/>
  <c r="AB386" i="1" s="1"/>
  <c r="AC386" i="1" s="1"/>
  <c r="CQ390" i="1"/>
  <c r="EC395" i="1"/>
  <c r="CQ395" i="1"/>
  <c r="BI397" i="1"/>
  <c r="BH397" i="1"/>
  <c r="AA397" i="1"/>
  <c r="AB397" i="1" s="1"/>
  <c r="AC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AC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AC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AC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AC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AC394" i="1" s="1"/>
  <c r="EC394" i="1"/>
  <c r="CQ394" i="1"/>
  <c r="S386" i="1"/>
  <c r="S388" i="1"/>
  <c r="BI393" i="1"/>
  <c r="BH393" i="1"/>
  <c r="AA393" i="1"/>
  <c r="AB393" i="1" s="1"/>
  <c r="AC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EN386" i="1" s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AC399" i="1" s="1"/>
  <c r="BI400" i="1"/>
  <c r="AN402" i="1"/>
  <c r="AK403" i="1"/>
  <c r="AJ403" i="1"/>
  <c r="EC403" i="1"/>
  <c r="CQ403" i="1"/>
  <c r="BH404" i="1"/>
  <c r="AA404" i="1"/>
  <c r="AB404" i="1" s="1"/>
  <c r="AC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L403" i="1"/>
  <c r="T404" i="1"/>
  <c r="U404" i="1" s="1"/>
  <c r="S404" i="1"/>
  <c r="R404" i="1"/>
  <c r="BI412" i="1"/>
  <c r="BH412" i="1"/>
  <c r="AA412" i="1"/>
  <c r="AB412" i="1" s="1"/>
  <c r="AC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AC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L409" i="1"/>
  <c r="T411" i="1"/>
  <c r="U411" i="1" s="1"/>
  <c r="S411" i="1"/>
  <c r="R411" i="1"/>
  <c r="AM412" i="1"/>
  <c r="EC399" i="1"/>
  <c r="CQ399" i="1"/>
  <c r="DV404" i="1"/>
  <c r="DT404" i="1"/>
  <c r="DZ404" i="1"/>
  <c r="EN404" i="1" s="1"/>
  <c r="AO404" i="1"/>
  <c r="AK405" i="1"/>
  <c r="AJ405" i="1"/>
  <c r="EC406" i="1"/>
  <c r="CQ406" i="1"/>
  <c r="EC409" i="1"/>
  <c r="CQ409" i="1"/>
  <c r="BI410" i="1"/>
  <c r="BH410" i="1"/>
  <c r="AA410" i="1"/>
  <c r="AB410" i="1" s="1"/>
  <c r="AC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AC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AC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AC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AC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EN406" i="1" s="1"/>
  <c r="AO406" i="1"/>
  <c r="AK407" i="1"/>
  <c r="AJ407" i="1"/>
  <c r="EC408" i="1"/>
  <c r="CQ408" i="1"/>
  <c r="W399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DI389" i="1" l="1"/>
  <c r="BR389" i="1" s="1" a="1"/>
  <c r="BR389" i="1" s="1"/>
  <c r="Y407" i="1"/>
  <c r="EJ407" i="1" s="1"/>
  <c r="BA357" i="1"/>
  <c r="AV357" i="1"/>
  <c r="AJ211" i="1"/>
  <c r="AC211" i="1"/>
  <c r="AD211" i="1" s="1"/>
  <c r="AJ252" i="1"/>
  <c r="AC252" i="1"/>
  <c r="AH252" i="1" s="1"/>
  <c r="AJ338" i="1"/>
  <c r="AC338" i="1"/>
  <c r="AJ227" i="1"/>
  <c r="AC227" i="1"/>
  <c r="AK202" i="1"/>
  <c r="AC202" i="1"/>
  <c r="AD202" i="1" s="1"/>
  <c r="AJ331" i="1"/>
  <c r="AC331" i="1"/>
  <c r="AH331" i="1" s="1"/>
  <c r="AK332" i="1"/>
  <c r="AC332" i="1"/>
  <c r="AK246" i="1"/>
  <c r="AC246" i="1"/>
  <c r="AH246" i="1" s="1"/>
  <c r="AJ204" i="1"/>
  <c r="AC204" i="1"/>
  <c r="AJ280" i="1"/>
  <c r="AC280" i="1"/>
  <c r="AD280" i="1" s="1"/>
  <c r="AK200" i="1"/>
  <c r="AC200" i="1"/>
  <c r="AK198" i="1"/>
  <c r="AC198" i="1"/>
  <c r="AJ240" i="1"/>
  <c r="AC240" i="1"/>
  <c r="AJ326" i="1"/>
  <c r="AC326" i="1"/>
  <c r="AK194" i="1"/>
  <c r="AC194" i="1"/>
  <c r="AJ225" i="1"/>
  <c r="AC225" i="1"/>
  <c r="AK182" i="1"/>
  <c r="AC182" i="1"/>
  <c r="AH182" i="1" s="1"/>
  <c r="AK52" i="1"/>
  <c r="AC52" i="1"/>
  <c r="AK91" i="1"/>
  <c r="AC91" i="1"/>
  <c r="EF407" i="1"/>
  <c r="EN407" i="1"/>
  <c r="BO151" i="1"/>
  <c r="EF405" i="1"/>
  <c r="EN405" i="1"/>
  <c r="EF401" i="1"/>
  <c r="EN401" i="1"/>
  <c r="EL401" i="1"/>
  <c r="Y368" i="1"/>
  <c r="EJ368" i="1" s="1"/>
  <c r="CS374" i="1"/>
  <c r="CU374" i="1" s="1"/>
  <c r="DI373" i="1"/>
  <c r="BR373" i="1" s="1" a="1"/>
  <c r="BR373" i="1" s="1"/>
  <c r="AJ91" i="1"/>
  <c r="AK331" i="1"/>
  <c r="AJ332" i="1"/>
  <c r="AJ198" i="1"/>
  <c r="Y405" i="1"/>
  <c r="EJ405" i="1" s="1"/>
  <c r="X359" i="1"/>
  <c r="X364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EN368" i="1" s="1"/>
  <c r="DX368" i="1"/>
  <c r="BO75" i="1"/>
  <c r="DZ361" i="1"/>
  <c r="EN361" i="1" s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J182" i="1"/>
  <c r="AK204" i="1"/>
  <c r="AJ206" i="1"/>
  <c r="AK225" i="1"/>
  <c r="AJ246" i="1"/>
  <c r="AJ202" i="1"/>
  <c r="AJ223" i="1"/>
  <c r="Y330" i="1"/>
  <c r="EJ330" i="1" s="1"/>
  <c r="AJ52" i="1"/>
  <c r="BO26" i="1"/>
  <c r="W225" i="1"/>
  <c r="BO335" i="1"/>
  <c r="BO170" i="1"/>
  <c r="W220" i="1"/>
  <c r="BO155" i="1"/>
  <c r="BO153" i="1"/>
  <c r="BO159" i="1"/>
  <c r="AK242" i="1"/>
  <c r="AJ242" i="1"/>
  <c r="BO157" i="1"/>
  <c r="BO149" i="1"/>
  <c r="BO147" i="1"/>
  <c r="BO15" i="1"/>
  <c r="BF357" i="1"/>
  <c r="BK357" i="1" s="1"/>
  <c r="DI394" i="1"/>
  <c r="BR394" i="1" s="1" a="1"/>
  <c r="BR394" i="1" s="1"/>
  <c r="CS394" i="1"/>
  <c r="DW394" i="1" s="1"/>
  <c r="DT352" i="1"/>
  <c r="DZ352" i="1"/>
  <c r="EN352" i="1" s="1"/>
  <c r="AO352" i="1"/>
  <c r="DV352" i="1"/>
  <c r="DX352" i="1"/>
  <c r="BO269" i="1"/>
  <c r="DZ411" i="1"/>
  <c r="EN411" i="1" s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EN388" i="1" s="1"/>
  <c r="DX388" i="1"/>
  <c r="DT388" i="1"/>
  <c r="AO388" i="1"/>
  <c r="DZ383" i="1"/>
  <c r="EN383" i="1" s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EN380" i="1" s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EN348" i="1" s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EN350" i="1" s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191" i="1"/>
  <c r="AK191" i="1"/>
  <c r="AJ201" i="1"/>
  <c r="AK201" i="1"/>
  <c r="BO175" i="1"/>
  <c r="BO167" i="1"/>
  <c r="BO161" i="1"/>
  <c r="BO150" i="1"/>
  <c r="BO139" i="1"/>
  <c r="BO71" i="1"/>
  <c r="BO85" i="1"/>
  <c r="BO66" i="1"/>
  <c r="BO53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Y406" i="1"/>
  <c r="EJ406" i="1" s="1"/>
  <c r="X406" i="1"/>
  <c r="DI411" i="1"/>
  <c r="BR411" i="1" s="1" a="1"/>
  <c r="BR411" i="1" s="1"/>
  <c r="CS411" i="1"/>
  <c r="DW411" i="1" s="1"/>
  <c r="DZ390" i="1"/>
  <c r="EN390" i="1" s="1"/>
  <c r="DX390" i="1"/>
  <c r="DV390" i="1"/>
  <c r="DT390" i="1"/>
  <c r="AO390" i="1"/>
  <c r="DV393" i="1"/>
  <c r="DT393" i="1"/>
  <c r="DZ393" i="1"/>
  <c r="EN393" i="1" s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EN364" i="1" s="1"/>
  <c r="DT364" i="1"/>
  <c r="DX376" i="1"/>
  <c r="DZ376" i="1"/>
  <c r="EN376" i="1" s="1"/>
  <c r="DT376" i="1"/>
  <c r="AO376" i="1"/>
  <c r="DV376" i="1"/>
  <c r="DV351" i="1"/>
  <c r="DT351" i="1"/>
  <c r="DZ351" i="1"/>
  <c r="EN351" i="1" s="1"/>
  <c r="DX351" i="1"/>
  <c r="AO351" i="1"/>
  <c r="X343" i="1"/>
  <c r="Y343" i="1"/>
  <c r="EJ343" i="1" s="1"/>
  <c r="CM337" i="1"/>
  <c r="EI337" i="1" s="1"/>
  <c r="BV337" i="1"/>
  <c r="CA337" i="1" s="1"/>
  <c r="CC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CC306" i="1" s="1"/>
  <c r="BV315" i="1"/>
  <c r="CA315" i="1" s="1"/>
  <c r="CC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BO144" i="1"/>
  <c r="BO160" i="1"/>
  <c r="BO133" i="1"/>
  <c r="BO112" i="1"/>
  <c r="BO89" i="1"/>
  <c r="BO46" i="1"/>
  <c r="BO50" i="1"/>
  <c r="BO57" i="1"/>
  <c r="BO25" i="1"/>
  <c r="BO17" i="1"/>
  <c r="AP403" i="1"/>
  <c r="AV403" i="1" s="1"/>
  <c r="DX371" i="1"/>
  <c r="DV371" i="1"/>
  <c r="DZ371" i="1"/>
  <c r="EN371" i="1" s="1"/>
  <c r="DT371" i="1"/>
  <c r="AO371" i="1"/>
  <c r="BO376" i="1"/>
  <c r="CL376" i="1"/>
  <c r="CK376" i="1"/>
  <c r="BV357" i="1"/>
  <c r="CA357" i="1" s="1"/>
  <c r="CC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BO193" i="1"/>
  <c r="BO185" i="1"/>
  <c r="BO146" i="1"/>
  <c r="BO154" i="1"/>
  <c r="BO130" i="1"/>
  <c r="BO124" i="1"/>
  <c r="BO88" i="1"/>
  <c r="BO87" i="1"/>
  <c r="BO64" i="1"/>
  <c r="BO59" i="1"/>
  <c r="BO32" i="1"/>
  <c r="BO19" i="1"/>
  <c r="DW386" i="1"/>
  <c r="CU386" i="1"/>
  <c r="EL354" i="1"/>
  <c r="EF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N387" i="1" s="1"/>
  <c r="ED381" i="1"/>
  <c r="EG381" i="1"/>
  <c r="DX379" i="1"/>
  <c r="DZ379" i="1"/>
  <c r="EN379" i="1" s="1"/>
  <c r="DV379" i="1"/>
  <c r="DT379" i="1"/>
  <c r="AO379" i="1"/>
  <c r="BV360" i="1"/>
  <c r="CA360" i="1" s="1"/>
  <c r="CC360" i="1" s="1"/>
  <c r="CM360" i="1"/>
  <c r="EI360" i="1" s="1"/>
  <c r="DV344" i="1"/>
  <c r="DX344" i="1"/>
  <c r="DT344" i="1"/>
  <c r="AO344" i="1"/>
  <c r="DZ344" i="1"/>
  <c r="EN344" i="1" s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EN397" i="1" s="1"/>
  <c r="AO397" i="1"/>
  <c r="DX397" i="1"/>
  <c r="Y383" i="1"/>
  <c r="EJ383" i="1" s="1"/>
  <c r="X383" i="1"/>
  <c r="AO382" i="1"/>
  <c r="DZ382" i="1"/>
  <c r="EN382" i="1" s="1"/>
  <c r="DX382" i="1"/>
  <c r="DV382" i="1"/>
  <c r="DT382" i="1"/>
  <c r="AJ384" i="1"/>
  <c r="AK384" i="1"/>
  <c r="DT385" i="1"/>
  <c r="DZ385" i="1"/>
  <c r="EN385" i="1" s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EN308" i="1" s="1"/>
  <c r="DX308" i="1"/>
  <c r="DV308" i="1"/>
  <c r="AO308" i="1"/>
  <c r="BO312" i="1"/>
  <c r="AK296" i="1"/>
  <c r="AJ296" i="1"/>
  <c r="AK275" i="1"/>
  <c r="AJ275" i="1"/>
  <c r="AH280" i="1"/>
  <c r="AJ272" i="1"/>
  <c r="AK272" i="1"/>
  <c r="BO252" i="1"/>
  <c r="BO276" i="1"/>
  <c r="BO266" i="1"/>
  <c r="AP225" i="1"/>
  <c r="BO221" i="1"/>
  <c r="BO229" i="1"/>
  <c r="BO192" i="1"/>
  <c r="BO211" i="1"/>
  <c r="BO207" i="1"/>
  <c r="BO205" i="1"/>
  <c r="BO165" i="1"/>
  <c r="AK141" i="1"/>
  <c r="AJ141" i="1"/>
  <c r="BV127" i="1"/>
  <c r="CA127" i="1" s="1"/>
  <c r="CC127" i="1" s="1"/>
  <c r="CM127" i="1"/>
  <c r="EI127" i="1" s="1"/>
  <c r="BO110" i="1"/>
  <c r="BO121" i="1"/>
  <c r="BO44" i="1"/>
  <c r="BO33" i="1"/>
  <c r="BO18" i="1"/>
  <c r="BO305" i="1"/>
  <c r="BV405" i="1"/>
  <c r="CA405" i="1" s="1"/>
  <c r="CC405" i="1" s="1"/>
  <c r="Y412" i="1"/>
  <c r="EJ412" i="1" s="1"/>
  <c r="X412" i="1"/>
  <c r="CL383" i="1"/>
  <c r="BO383" i="1"/>
  <c r="CK383" i="1"/>
  <c r="CM363" i="1"/>
  <c r="EI363" i="1" s="1"/>
  <c r="BV363" i="1"/>
  <c r="CA363" i="1" s="1"/>
  <c r="CC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EN392" i="1" s="1"/>
  <c r="AO392" i="1"/>
  <c r="DX392" i="1"/>
  <c r="DV392" i="1"/>
  <c r="DT392" i="1"/>
  <c r="X379" i="1"/>
  <c r="Y379" i="1"/>
  <c r="EJ379" i="1" s="1"/>
  <c r="AK377" i="1"/>
  <c r="AJ377" i="1"/>
  <c r="DZ370" i="1"/>
  <c r="EN370" i="1" s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CC341" i="1" s="1"/>
  <c r="Y350" i="1"/>
  <c r="EJ350" i="1" s="1"/>
  <c r="X350" i="1"/>
  <c r="DZ345" i="1"/>
  <c r="EN345" i="1" s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C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BO158" i="1"/>
  <c r="BO137" i="1"/>
  <c r="BO122" i="1"/>
  <c r="BO103" i="1"/>
  <c r="BO80" i="1"/>
  <c r="BO62" i="1"/>
  <c r="BO61" i="1"/>
  <c r="BO47" i="1"/>
  <c r="BO38" i="1"/>
  <c r="BO27" i="1"/>
  <c r="X396" i="1"/>
  <c r="Y396" i="1"/>
  <c r="EJ396" i="1" s="1"/>
  <c r="DZ396" i="1"/>
  <c r="EN396" i="1" s="1"/>
  <c r="AO396" i="1"/>
  <c r="DX396" i="1"/>
  <c r="DV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BO179" i="1"/>
  <c r="BO108" i="1"/>
  <c r="BO95" i="1"/>
  <c r="BO72" i="1"/>
  <c r="BO74" i="1"/>
  <c r="BO42" i="1"/>
  <c r="BO45" i="1"/>
  <c r="BO24" i="1"/>
  <c r="BV343" i="1"/>
  <c r="CA343" i="1" s="1"/>
  <c r="CC343" i="1" s="1"/>
  <c r="CM343" i="1"/>
  <c r="EI343" i="1" s="1"/>
  <c r="CS393" i="1"/>
  <c r="CU393" i="1" s="1"/>
  <c r="DI393" i="1"/>
  <c r="BR393" i="1" s="1" a="1"/>
  <c r="BR393" i="1" s="1"/>
  <c r="BV384" i="1"/>
  <c r="CA384" i="1" s="1"/>
  <c r="CC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EN402" i="1" s="1"/>
  <c r="AO402" i="1"/>
  <c r="DX402" i="1"/>
  <c r="AK391" i="1"/>
  <c r="AJ391" i="1"/>
  <c r="BO382" i="1"/>
  <c r="CL382" i="1"/>
  <c r="CK382" i="1"/>
  <c r="CL392" i="1"/>
  <c r="CK392" i="1"/>
  <c r="BO392" i="1"/>
  <c r="BO367" i="1"/>
  <c r="CL367" i="1"/>
  <c r="CK367" i="1"/>
  <c r="EF360" i="1"/>
  <c r="EL360" i="1"/>
  <c r="DX355" i="1"/>
  <c r="DV355" i="1"/>
  <c r="DT355" i="1"/>
  <c r="DZ355" i="1"/>
  <c r="EN355" i="1" s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CC314" i="1" s="1"/>
  <c r="AK269" i="1"/>
  <c r="AJ269" i="1"/>
  <c r="BO280" i="1"/>
  <c r="AK262" i="1"/>
  <c r="AJ262" i="1"/>
  <c r="BO236" i="1"/>
  <c r="BO259" i="1"/>
  <c r="BO258" i="1"/>
  <c r="BO215" i="1"/>
  <c r="BO190" i="1"/>
  <c r="AK214" i="1"/>
  <c r="AJ214" i="1"/>
  <c r="AK210" i="1"/>
  <c r="AJ210" i="1"/>
  <c r="AH198" i="1"/>
  <c r="AD198" i="1"/>
  <c r="AJ199" i="1"/>
  <c r="AK199" i="1"/>
  <c r="BO183" i="1"/>
  <c r="AK152" i="1"/>
  <c r="AJ152" i="1"/>
  <c r="BO117" i="1"/>
  <c r="BO135" i="1"/>
  <c r="BO82" i="1"/>
  <c r="BO102" i="1"/>
  <c r="BO92" i="1"/>
  <c r="AH91" i="1"/>
  <c r="AD91" i="1"/>
  <c r="BO43" i="1"/>
  <c r="BO22" i="1"/>
  <c r="BO14" i="1"/>
  <c r="DZ399" i="1"/>
  <c r="EN399" i="1" s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EN384" i="1" s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L374" i="1"/>
  <c r="EF374" i="1"/>
  <c r="X370" i="1"/>
  <c r="Y370" i="1"/>
  <c r="EJ370" i="1" s="1"/>
  <c r="BV359" i="1"/>
  <c r="CA359" i="1" s="1"/>
  <c r="CC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CC361" i="1" s="1"/>
  <c r="BV353" i="1"/>
  <c r="CA353" i="1" s="1"/>
  <c r="CC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C298" i="1" s="1"/>
  <c r="CM298" i="1"/>
  <c r="EI298" i="1" s="1"/>
  <c r="BO273" i="1"/>
  <c r="BO255" i="1"/>
  <c r="AK270" i="1"/>
  <c r="AJ270" i="1"/>
  <c r="CM238" i="1"/>
  <c r="EI238" i="1" s="1"/>
  <c r="BV238" i="1"/>
  <c r="CA238" i="1" s="1"/>
  <c r="CC238" i="1" s="1"/>
  <c r="AK261" i="1"/>
  <c r="AJ261" i="1"/>
  <c r="AK260" i="1"/>
  <c r="AJ260" i="1"/>
  <c r="BO239" i="1"/>
  <c r="BO245" i="1"/>
  <c r="BO251" i="1"/>
  <c r="BO213" i="1"/>
  <c r="BO200" i="1"/>
  <c r="BO163" i="1"/>
  <c r="BO126" i="1"/>
  <c r="BO115" i="1"/>
  <c r="BO138" i="1"/>
  <c r="BO128" i="1"/>
  <c r="BO101" i="1"/>
  <c r="BO104" i="1"/>
  <c r="BO55" i="1"/>
  <c r="BO67" i="1"/>
  <c r="BO41" i="1"/>
  <c r="BO34" i="1"/>
  <c r="CL381" i="1"/>
  <c r="BO381" i="1"/>
  <c r="CK381" i="1"/>
  <c r="AK402" i="1"/>
  <c r="AJ402" i="1"/>
  <c r="DV389" i="1"/>
  <c r="DT389" i="1"/>
  <c r="DX389" i="1"/>
  <c r="DZ389" i="1"/>
  <c r="EN389" i="1" s="1"/>
  <c r="AO389" i="1"/>
  <c r="AK395" i="1"/>
  <c r="AJ395" i="1"/>
  <c r="DX373" i="1"/>
  <c r="DV373" i="1"/>
  <c r="DT373" i="1"/>
  <c r="DZ373" i="1"/>
  <c r="EN373" i="1" s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DZ394" i="1"/>
  <c r="EN394" i="1" s="1"/>
  <c r="AO394" i="1"/>
  <c r="DX394" i="1"/>
  <c r="DV394" i="1"/>
  <c r="DT394" i="1"/>
  <c r="AP407" i="1"/>
  <c r="AV407" i="1" s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EN367" i="1" s="1"/>
  <c r="AJ376" i="1"/>
  <c r="AK376" i="1"/>
  <c r="CM365" i="1"/>
  <c r="EI365" i="1" s="1"/>
  <c r="BV365" i="1"/>
  <c r="CA365" i="1" s="1"/>
  <c r="CC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CC224" i="1" s="1"/>
  <c r="BO210" i="1"/>
  <c r="BO188" i="1"/>
  <c r="AH208" i="1"/>
  <c r="AD208" i="1"/>
  <c r="AH204" i="1"/>
  <c r="AD204" i="1"/>
  <c r="BO173" i="1"/>
  <c r="BO195" i="1"/>
  <c r="AK146" i="1"/>
  <c r="AJ146" i="1"/>
  <c r="BO113" i="1"/>
  <c r="BO100" i="1"/>
  <c r="BO84" i="1"/>
  <c r="BO94" i="1"/>
  <c r="BO65" i="1"/>
  <c r="BO39" i="1"/>
  <c r="BO35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EN378" i="1" s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EN381" i="1" s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T372" i="1"/>
  <c r="DZ372" i="1"/>
  <c r="EN372" i="1" s="1"/>
  <c r="DX372" i="1"/>
  <c r="DW343" i="1"/>
  <c r="CU343" i="1"/>
  <c r="X351" i="1"/>
  <c r="Y351" i="1"/>
  <c r="EJ351" i="1" s="1"/>
  <c r="AP353" i="1"/>
  <c r="AJ358" i="1"/>
  <c r="AK358" i="1"/>
  <c r="DV349" i="1"/>
  <c r="DT349" i="1"/>
  <c r="AO349" i="1"/>
  <c r="DZ349" i="1"/>
  <c r="EN349" i="1" s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CC297" i="1" s="1"/>
  <c r="BO271" i="1"/>
  <c r="BO277" i="1"/>
  <c r="AK290" i="1"/>
  <c r="AJ290" i="1"/>
  <c r="AK279" i="1"/>
  <c r="AJ279" i="1"/>
  <c r="AK267" i="1"/>
  <c r="AJ267" i="1"/>
  <c r="BO262" i="1"/>
  <c r="BO253" i="1"/>
  <c r="AK250" i="1"/>
  <c r="AJ250" i="1"/>
  <c r="AH240" i="1"/>
  <c r="AD240" i="1"/>
  <c r="AK228" i="1"/>
  <c r="AJ228" i="1"/>
  <c r="CM250" i="1"/>
  <c r="EI250" i="1" s="1"/>
  <c r="BV250" i="1"/>
  <c r="CA250" i="1" s="1"/>
  <c r="CC250" i="1" s="1"/>
  <c r="BO191" i="1"/>
  <c r="BO201" i="1"/>
  <c r="AJ193" i="1"/>
  <c r="AK193" i="1"/>
  <c r="BO131" i="1"/>
  <c r="BO141" i="1"/>
  <c r="BO140" i="1"/>
  <c r="BO111" i="1"/>
  <c r="BO49" i="1"/>
  <c r="BO40" i="1"/>
  <c r="BO23" i="1"/>
  <c r="BO20" i="1"/>
  <c r="CS375" i="1"/>
  <c r="DI375" i="1"/>
  <c r="BR375" i="1" s="1" a="1"/>
  <c r="BR375" i="1" s="1"/>
  <c r="AK408" i="1"/>
  <c r="AJ408" i="1"/>
  <c r="AP386" i="1"/>
  <c r="AV386" i="1" s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V405" i="1" s="1"/>
  <c r="AH401" i="1"/>
  <c r="AD401" i="1"/>
  <c r="AK411" i="1"/>
  <c r="AJ411" i="1"/>
  <c r="CK403" i="1"/>
  <c r="BO403" i="1"/>
  <c r="CL403" i="1"/>
  <c r="X399" i="1"/>
  <c r="Y399" i="1"/>
  <c r="EJ399" i="1" s="1"/>
  <c r="CU412" i="1"/>
  <c r="DW412" i="1"/>
  <c r="DV408" i="1"/>
  <c r="DT408" i="1"/>
  <c r="DZ408" i="1"/>
  <c r="EN408" i="1" s="1"/>
  <c r="AO408" i="1"/>
  <c r="DX408" i="1"/>
  <c r="Y404" i="1"/>
  <c r="EJ404" i="1" s="1"/>
  <c r="X404" i="1"/>
  <c r="DV395" i="1"/>
  <c r="DT395" i="1"/>
  <c r="DZ395" i="1"/>
  <c r="EN395" i="1" s="1"/>
  <c r="AO395" i="1"/>
  <c r="DX395" i="1"/>
  <c r="CM389" i="1"/>
  <c r="EI389" i="1" s="1"/>
  <c r="BV389" i="1"/>
  <c r="CA389" i="1" s="1"/>
  <c r="CC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F359" i="1"/>
  <c r="EL359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EN363" i="1" s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AH194" i="1"/>
  <c r="AD194" i="1"/>
  <c r="BO171" i="1"/>
  <c r="BO148" i="1"/>
  <c r="BO109" i="1"/>
  <c r="BO106" i="1"/>
  <c r="BO86" i="1"/>
  <c r="BO79" i="1"/>
  <c r="BO91" i="1"/>
  <c r="AJ57" i="1"/>
  <c r="AK57" i="1"/>
  <c r="BO37" i="1"/>
  <c r="BO16" i="1"/>
  <c r="AK288" i="1"/>
  <c r="AJ288" i="1"/>
  <c r="CM257" i="1"/>
  <c r="EI257" i="1" s="1"/>
  <c r="BV257" i="1"/>
  <c r="CA257" i="1" s="1"/>
  <c r="CC257" i="1" s="1"/>
  <c r="AH248" i="1"/>
  <c r="AD248" i="1"/>
  <c r="AK238" i="1"/>
  <c r="AJ238" i="1"/>
  <c r="AK219" i="1"/>
  <c r="AJ219" i="1"/>
  <c r="BO208" i="1"/>
  <c r="BO214" i="1"/>
  <c r="BO241" i="1"/>
  <c r="BO209" i="1"/>
  <c r="AH202" i="1"/>
  <c r="AK154" i="1"/>
  <c r="AJ154" i="1"/>
  <c r="BO129" i="1"/>
  <c r="BO107" i="1"/>
  <c r="BO136" i="1"/>
  <c r="BO31" i="1"/>
  <c r="AK341" i="1"/>
  <c r="AJ341" i="1"/>
  <c r="AO347" i="1"/>
  <c r="DZ347" i="1"/>
  <c r="EN347" i="1" s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EN400" i="1" s="1"/>
  <c r="AO400" i="1"/>
  <c r="DX400" i="1"/>
  <c r="CL408" i="1"/>
  <c r="CK408" i="1"/>
  <c r="BO408" i="1"/>
  <c r="DV412" i="1"/>
  <c r="DT412" i="1"/>
  <c r="DZ412" i="1"/>
  <c r="EN412" i="1" s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C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CK351" i="1"/>
  <c r="BO351" i="1"/>
  <c r="CL351" i="1"/>
  <c r="DV346" i="1"/>
  <c r="DZ346" i="1"/>
  <c r="EN346" i="1" s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C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J203" i="1"/>
  <c r="AK203" i="1"/>
  <c r="BO105" i="1"/>
  <c r="AK127" i="1"/>
  <c r="AJ127" i="1"/>
  <c r="BO132" i="1"/>
  <c r="BO97" i="1"/>
  <c r="BO93" i="1"/>
  <c r="BO81" i="1"/>
  <c r="BO68" i="1"/>
  <c r="BO99" i="1"/>
  <c r="BO36" i="1"/>
  <c r="BO21" i="1"/>
  <c r="AK19" i="1"/>
  <c r="AJ19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EN375" i="1" s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EN362" i="1" s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C342" i="1" s="1"/>
  <c r="CM342" i="1"/>
  <c r="EI342" i="1" s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CC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H227" i="1"/>
  <c r="AD227" i="1"/>
  <c r="BO196" i="1"/>
  <c r="AH196" i="1"/>
  <c r="AD196" i="1"/>
  <c r="BO184" i="1"/>
  <c r="BO177" i="1"/>
  <c r="BO169" i="1"/>
  <c r="BO152" i="1"/>
  <c r="BO116" i="1"/>
  <c r="BO69" i="1"/>
  <c r="BO51" i="1"/>
  <c r="BO78" i="1"/>
  <c r="DZ398" i="1"/>
  <c r="EN398" i="1" s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CC409" i="1" s="1"/>
  <c r="DV410" i="1"/>
  <c r="DT410" i="1"/>
  <c r="DZ410" i="1"/>
  <c r="EN410" i="1" s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EN369" i="1" s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EN358" i="1" s="1"/>
  <c r="AO358" i="1"/>
  <c r="DX358" i="1"/>
  <c r="DV358" i="1"/>
  <c r="DT356" i="1"/>
  <c r="DZ356" i="1"/>
  <c r="EN356" i="1" s="1"/>
  <c r="AO356" i="1"/>
  <c r="DX356" i="1"/>
  <c r="DV356" i="1"/>
  <c r="AK349" i="1"/>
  <c r="AJ349" i="1"/>
  <c r="AP343" i="1"/>
  <c r="AV343" i="1" s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BO197" i="1"/>
  <c r="BO181" i="1"/>
  <c r="BO145" i="1"/>
  <c r="BO123" i="1"/>
  <c r="BO83" i="1"/>
  <c r="BO48" i="1"/>
  <c r="AD52" i="1"/>
  <c r="AH52" i="1"/>
  <c r="BO76" i="1"/>
  <c r="BO30" i="1"/>
  <c r="DV391" i="1"/>
  <c r="DT391" i="1"/>
  <c r="DZ391" i="1"/>
  <c r="EN391" i="1" s="1"/>
  <c r="AO391" i="1"/>
  <c r="DX391" i="1"/>
  <c r="DI361" i="1"/>
  <c r="BR361" i="1" s="1" a="1"/>
  <c r="BR361" i="1" s="1"/>
  <c r="CS361" i="1"/>
  <c r="CM339" i="1"/>
  <c r="EI339" i="1" s="1"/>
  <c r="BV339" i="1"/>
  <c r="CA339" i="1" s="1"/>
  <c r="CC339" i="1" s="1"/>
  <c r="AK285" i="1"/>
  <c r="AJ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EN377" i="1" s="1"/>
  <c r="DV377" i="1"/>
  <c r="AJ374" i="1"/>
  <c r="AK374" i="1"/>
  <c r="AK364" i="1"/>
  <c r="AJ364" i="1"/>
  <c r="DV366" i="1"/>
  <c r="DT366" i="1"/>
  <c r="DZ366" i="1"/>
  <c r="EN366" i="1" s="1"/>
  <c r="DX366" i="1"/>
  <c r="AO366" i="1"/>
  <c r="CM348" i="1"/>
  <c r="EI348" i="1" s="1"/>
  <c r="BV348" i="1"/>
  <c r="CA348" i="1" s="1"/>
  <c r="CC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BO199" i="1"/>
  <c r="CM182" i="1"/>
  <c r="EI182" i="1" s="1"/>
  <c r="BV182" i="1"/>
  <c r="CA182" i="1" s="1"/>
  <c r="CC182" i="1" s="1"/>
  <c r="AJ195" i="1"/>
  <c r="AK195" i="1"/>
  <c r="BO156" i="1"/>
  <c r="BO119" i="1"/>
  <c r="BO134" i="1"/>
  <c r="BO114" i="1"/>
  <c r="BO120" i="1"/>
  <c r="BO90" i="1"/>
  <c r="BO70" i="1"/>
  <c r="BO63" i="1"/>
  <c r="AK67" i="1"/>
  <c r="AJ67" i="1"/>
  <c r="B35" i="8"/>
  <c r="BF12" i="1" a="1"/>
  <c r="BF12" i="1" s="1"/>
  <c r="CU387" i="1" l="1"/>
  <c r="EH365" i="1"/>
  <c r="AV365" i="1"/>
  <c r="EH225" i="1"/>
  <c r="AV225" i="1"/>
  <c r="EH409" i="1"/>
  <c r="AV409" i="1"/>
  <c r="EH353" i="1"/>
  <c r="AV353" i="1"/>
  <c r="EH404" i="1"/>
  <c r="AV404" i="1"/>
  <c r="EH354" i="1"/>
  <c r="AV354" i="1"/>
  <c r="EH360" i="1"/>
  <c r="AV360" i="1"/>
  <c r="CM405" i="1"/>
  <c r="EI405" i="1" s="1"/>
  <c r="BV407" i="1"/>
  <c r="CA407" i="1" s="1"/>
  <c r="CC407" i="1" s="1"/>
  <c r="AD246" i="1"/>
  <c r="AD182" i="1"/>
  <c r="AD252" i="1"/>
  <c r="EG374" i="1"/>
  <c r="ED374" i="1"/>
  <c r="DW374" i="1"/>
  <c r="CU411" i="1"/>
  <c r="DB357" i="1"/>
  <c r="CW357" i="1"/>
  <c r="DR357" i="1" a="1"/>
  <c r="DR357" i="1" s="1"/>
  <c r="EB357" i="1" s="1"/>
  <c r="BT374" i="1"/>
  <c r="CM407" i="1"/>
  <c r="EI407" i="1" s="1"/>
  <c r="CM355" i="1"/>
  <c r="EI355" i="1" s="1"/>
  <c r="BV355" i="1"/>
  <c r="CA355" i="1" s="1"/>
  <c r="CC355" i="1" s="1"/>
  <c r="AD331" i="1"/>
  <c r="CU345" i="1"/>
  <c r="DW366" i="1"/>
  <c r="DW384" i="1"/>
  <c r="BF407" i="1"/>
  <c r="EH407" i="1"/>
  <c r="BF343" i="1"/>
  <c r="EH343" i="1"/>
  <c r="EH359" i="1"/>
  <c r="BF359" i="1"/>
  <c r="CW359" i="1" s="1"/>
  <c r="BA359" i="1"/>
  <c r="AT359" i="1"/>
  <c r="BJ359" i="1"/>
  <c r="EF368" i="1"/>
  <c r="EL368" i="1"/>
  <c r="BF368" i="1"/>
  <c r="EH368" i="1"/>
  <c r="BA401" i="1"/>
  <c r="EH401" i="1"/>
  <c r="BA406" i="1"/>
  <c r="EH406" i="1"/>
  <c r="BQ371" i="1"/>
  <c r="BV371" i="1"/>
  <c r="CA371" i="1" s="1"/>
  <c r="CC371" i="1" s="1"/>
  <c r="CM371" i="1"/>
  <c r="EI371" i="1" s="1"/>
  <c r="BA374" i="1"/>
  <c r="EH374" i="1"/>
  <c r="BA386" i="1"/>
  <c r="EH386" i="1"/>
  <c r="AP361" i="1"/>
  <c r="AV361" i="1" s="1"/>
  <c r="BA405" i="1"/>
  <c r="EH405" i="1"/>
  <c r="BF330" i="1"/>
  <c r="EH330" i="1"/>
  <c r="EL361" i="1"/>
  <c r="EF361" i="1"/>
  <c r="BF403" i="1"/>
  <c r="EH403" i="1"/>
  <c r="DA357" i="1"/>
  <c r="DW400" i="1"/>
  <c r="BF353" i="1"/>
  <c r="BT363" i="1"/>
  <c r="CU351" i="1"/>
  <c r="DW399" i="1"/>
  <c r="DW376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CC335" i="1" s="1"/>
  <c r="AH242" i="1"/>
  <c r="AD242" i="1"/>
  <c r="CM240" i="1"/>
  <c r="EI240" i="1" s="1"/>
  <c r="BV240" i="1"/>
  <c r="CA240" i="1" s="1"/>
  <c r="CC240" i="1" s="1"/>
  <c r="BA225" i="1"/>
  <c r="AR225" i="1"/>
  <c r="BI225" i="1" s="1"/>
  <c r="AQ225" i="1"/>
  <c r="BA353" i="1"/>
  <c r="BF225" i="1"/>
  <c r="BS409" i="1"/>
  <c r="BS405" i="1"/>
  <c r="CU390" i="1"/>
  <c r="BA409" i="1"/>
  <c r="BF409" i="1"/>
  <c r="CW409" i="1" s="1"/>
  <c r="BF401" i="1"/>
  <c r="BF405" i="1"/>
  <c r="CW405" i="1" s="1"/>
  <c r="BT384" i="1"/>
  <c r="CU398" i="1"/>
  <c r="CU379" i="1"/>
  <c r="DW378" i="1"/>
  <c r="AH67" i="1"/>
  <c r="AD67" i="1"/>
  <c r="AH364" i="1"/>
  <c r="AD364" i="1"/>
  <c r="BV206" i="1"/>
  <c r="CA206" i="1" s="1"/>
  <c r="CC206" i="1" s="1"/>
  <c r="CM206" i="1"/>
  <c r="EI206" i="1" s="1"/>
  <c r="CM230" i="1"/>
  <c r="EI230" i="1" s="1"/>
  <c r="BV230" i="1"/>
  <c r="CA230" i="1" s="1"/>
  <c r="CC230" i="1" s="1"/>
  <c r="EL410" i="1"/>
  <c r="EF410" i="1"/>
  <c r="EL375" i="1"/>
  <c r="EF375" i="1"/>
  <c r="CD286" i="1"/>
  <c r="CI286" i="1" s="1"/>
  <c r="CB286" i="1"/>
  <c r="AH238" i="1"/>
  <c r="AD238" i="1"/>
  <c r="AD205" i="1"/>
  <c r="AH205" i="1"/>
  <c r="BV324" i="1"/>
  <c r="CA324" i="1" s="1"/>
  <c r="CC324" i="1" s="1"/>
  <c r="CM324" i="1"/>
  <c r="EI324" i="1" s="1"/>
  <c r="BV303" i="1"/>
  <c r="CA303" i="1" s="1"/>
  <c r="CC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C232" i="1" s="1"/>
  <c r="CM232" i="1"/>
  <c r="EI232" i="1" s="1"/>
  <c r="AH244" i="1"/>
  <c r="AD244" i="1"/>
  <c r="AD195" i="1"/>
  <c r="AH195" i="1"/>
  <c r="EG362" i="1"/>
  <c r="ED362" i="1"/>
  <c r="DW362" i="1"/>
  <c r="CU362" i="1"/>
  <c r="CM242" i="1"/>
  <c r="EI242" i="1" s="1"/>
  <c r="BV242" i="1"/>
  <c r="CA242" i="1" s="1"/>
  <c r="CC242" i="1" s="1"/>
  <c r="BJ354" i="1"/>
  <c r="AT354" i="1"/>
  <c r="BF354" i="1"/>
  <c r="BA354" i="1"/>
  <c r="CD339" i="1"/>
  <c r="CI339" i="1" s="1"/>
  <c r="CB339" i="1"/>
  <c r="AH349" i="1"/>
  <c r="AD349" i="1"/>
  <c r="EG402" i="1"/>
  <c r="ED402" i="1"/>
  <c r="CU402" i="1"/>
  <c r="DW402" i="1"/>
  <c r="BV227" i="1"/>
  <c r="CA227" i="1" s="1"/>
  <c r="CC227" i="1" s="1"/>
  <c r="CM227" i="1"/>
  <c r="EI227" i="1" s="1"/>
  <c r="EF347" i="1"/>
  <c r="EL347" i="1"/>
  <c r="EF378" i="1"/>
  <c r="EL378" i="1"/>
  <c r="EL377" i="1"/>
  <c r="EF377" i="1"/>
  <c r="BV235" i="1"/>
  <c r="CA235" i="1" s="1"/>
  <c r="CC235" i="1" s="1"/>
  <c r="CM235" i="1"/>
  <c r="EI235" i="1" s="1"/>
  <c r="AP347" i="1"/>
  <c r="AV347" i="1" s="1"/>
  <c r="AH250" i="1"/>
  <c r="AD250" i="1"/>
  <c r="AH307" i="1"/>
  <c r="AD307" i="1"/>
  <c r="AH281" i="1"/>
  <c r="AD281" i="1"/>
  <c r="EL366" i="1"/>
  <c r="EF366" i="1"/>
  <c r="CM398" i="1"/>
  <c r="EI398" i="1" s="1"/>
  <c r="BS398" i="1"/>
  <c r="BV398" i="1"/>
  <c r="CA398" i="1" s="1"/>
  <c r="CC398" i="1" s="1"/>
  <c r="ED361" i="1"/>
  <c r="EG361" i="1"/>
  <c r="CU361" i="1"/>
  <c r="BV231" i="1"/>
  <c r="CA231" i="1" s="1"/>
  <c r="CC231" i="1" s="1"/>
  <c r="CM231" i="1"/>
  <c r="EI231" i="1" s="1"/>
  <c r="EG404" i="1"/>
  <c r="ED404" i="1"/>
  <c r="CU404" i="1"/>
  <c r="DW404" i="1"/>
  <c r="EL356" i="1"/>
  <c r="EF356" i="1"/>
  <c r="AH127" i="1"/>
  <c r="AD127" i="1"/>
  <c r="BV272" i="1"/>
  <c r="CA272" i="1" s="1"/>
  <c r="CC272" i="1" s="1"/>
  <c r="CM272" i="1"/>
  <c r="EI272" i="1" s="1"/>
  <c r="AP349" i="1"/>
  <c r="AV349" i="1" s="1"/>
  <c r="CM278" i="1"/>
  <c r="EI278" i="1" s="1"/>
  <c r="BV278" i="1"/>
  <c r="CA278" i="1" s="1"/>
  <c r="CC278" i="1" s="1"/>
  <c r="BV267" i="1"/>
  <c r="CA267" i="1" s="1"/>
  <c r="CC267" i="1" s="1"/>
  <c r="CM267" i="1"/>
  <c r="EI267" i="1" s="1"/>
  <c r="EG308" i="1"/>
  <c r="ED308" i="1"/>
  <c r="CU308" i="1"/>
  <c r="DW308" i="1"/>
  <c r="AH216" i="1"/>
  <c r="AD216" i="1"/>
  <c r="AH285" i="1"/>
  <c r="AD285" i="1"/>
  <c r="CM401" i="1"/>
  <c r="EI401" i="1" s="1"/>
  <c r="BS401" i="1"/>
  <c r="BV401" i="1"/>
  <c r="CA401" i="1" s="1"/>
  <c r="CC401" i="1" s="1"/>
  <c r="AH219" i="1"/>
  <c r="AD219" i="1"/>
  <c r="BV336" i="1"/>
  <c r="CA336" i="1" s="1"/>
  <c r="CC336" i="1" s="1"/>
  <c r="CM336" i="1"/>
  <c r="EI336" i="1" s="1"/>
  <c r="BV199" i="1"/>
  <c r="CA199" i="1" s="1"/>
  <c r="CC199" i="1" s="1"/>
  <c r="CM199" i="1"/>
  <c r="EI199" i="1" s="1"/>
  <c r="BV225" i="1"/>
  <c r="CA225" i="1" s="1"/>
  <c r="CC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CC350" i="1" s="1"/>
  <c r="AH302" i="1"/>
  <c r="AD302" i="1"/>
  <c r="ED359" i="1"/>
  <c r="EG359" i="1"/>
  <c r="DW359" i="1"/>
  <c r="CU359" i="1"/>
  <c r="AD318" i="1"/>
  <c r="AH318" i="1"/>
  <c r="EL398" i="1"/>
  <c r="EF398" i="1"/>
  <c r="AH215" i="1"/>
  <c r="AD215" i="1"/>
  <c r="BV300" i="1"/>
  <c r="CA300" i="1" s="1"/>
  <c r="CC300" i="1" s="1"/>
  <c r="CM300" i="1"/>
  <c r="EI300" i="1" s="1"/>
  <c r="DW361" i="1"/>
  <c r="AH345" i="1"/>
  <c r="AD345" i="1"/>
  <c r="BS351" i="1"/>
  <c r="BV351" i="1"/>
  <c r="CA351" i="1" s="1"/>
  <c r="CC351" i="1" s="1"/>
  <c r="CM351" i="1"/>
  <c r="EI351" i="1" s="1"/>
  <c r="BJ365" i="1"/>
  <c r="AT365" i="1"/>
  <c r="BF365" i="1"/>
  <c r="BA365" i="1"/>
  <c r="AD327" i="1"/>
  <c r="AH327" i="1"/>
  <c r="AP391" i="1"/>
  <c r="BV332" i="1"/>
  <c r="CA332" i="1" s="1"/>
  <c r="CC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C296" i="1" s="1"/>
  <c r="CM296" i="1"/>
  <c r="EI296" i="1" s="1"/>
  <c r="AH308" i="1"/>
  <c r="AD308" i="1"/>
  <c r="CM379" i="1"/>
  <c r="EI379" i="1" s="1"/>
  <c r="BV379" i="1"/>
  <c r="CA379" i="1" s="1"/>
  <c r="CC379" i="1" s="1"/>
  <c r="BS379" i="1"/>
  <c r="AH304" i="1"/>
  <c r="AD304" i="1"/>
  <c r="BS389" i="1"/>
  <c r="BT389" i="1"/>
  <c r="AP408" i="1"/>
  <c r="AV408" i="1" s="1"/>
  <c r="BJ386" i="1"/>
  <c r="AT386" i="1"/>
  <c r="BV319" i="1"/>
  <c r="CA319" i="1" s="1"/>
  <c r="CC319" i="1" s="1"/>
  <c r="CM319" i="1"/>
  <c r="EI319" i="1" s="1"/>
  <c r="ED392" i="1"/>
  <c r="EG392" i="1"/>
  <c r="BJ407" i="1"/>
  <c r="AT407" i="1"/>
  <c r="CM369" i="1"/>
  <c r="EI369" i="1" s="1"/>
  <c r="BV369" i="1"/>
  <c r="CA369" i="1" s="1"/>
  <c r="CC369" i="1" s="1"/>
  <c r="BS369" i="1"/>
  <c r="AH333" i="1"/>
  <c r="AD333" i="1"/>
  <c r="EG351" i="1"/>
  <c r="ED351" i="1"/>
  <c r="AH360" i="1"/>
  <c r="AD360" i="1"/>
  <c r="BF360" i="1"/>
  <c r="CM399" i="1"/>
  <c r="EI399" i="1" s="1"/>
  <c r="BS399" i="1"/>
  <c r="BV399" i="1"/>
  <c r="CA399" i="1" s="1"/>
  <c r="CC399" i="1" s="1"/>
  <c r="CD363" i="1"/>
  <c r="CI363" i="1" s="1"/>
  <c r="CB363" i="1"/>
  <c r="BV221" i="1"/>
  <c r="CA221" i="1" s="1"/>
  <c r="CC221" i="1" s="1"/>
  <c r="CM221" i="1"/>
  <c r="EI221" i="1" s="1"/>
  <c r="AH275" i="1"/>
  <c r="AD275" i="1"/>
  <c r="EL308" i="1"/>
  <c r="EF308" i="1"/>
  <c r="AP382" i="1"/>
  <c r="EL344" i="1"/>
  <c r="EF344" i="1"/>
  <c r="CM282" i="1"/>
  <c r="EI282" i="1" s="1"/>
  <c r="BV282" i="1"/>
  <c r="CA282" i="1" s="1"/>
  <c r="CC282" i="1" s="1"/>
  <c r="AP376" i="1"/>
  <c r="CM368" i="1"/>
  <c r="EI368" i="1" s="1"/>
  <c r="BV368" i="1"/>
  <c r="CA368" i="1" s="1"/>
  <c r="CC368" i="1" s="1"/>
  <c r="CD284" i="1"/>
  <c r="CI284" i="1" s="1"/>
  <c r="CB284" i="1"/>
  <c r="AP362" i="1"/>
  <c r="AP346" i="1"/>
  <c r="AV346" i="1" s="1"/>
  <c r="AP400" i="1"/>
  <c r="AV400" i="1" s="1"/>
  <c r="CB389" i="1"/>
  <c r="CD389" i="1"/>
  <c r="CI389" i="1" s="1"/>
  <c r="EL408" i="1"/>
  <c r="EF408" i="1"/>
  <c r="AD322" i="1"/>
  <c r="AH322" i="1"/>
  <c r="BV277" i="1"/>
  <c r="CA277" i="1" s="1"/>
  <c r="CC277" i="1" s="1"/>
  <c r="CM277" i="1"/>
  <c r="EI277" i="1" s="1"/>
  <c r="EL372" i="1"/>
  <c r="EF372" i="1"/>
  <c r="AH347" i="1"/>
  <c r="AD347" i="1"/>
  <c r="AH221" i="1"/>
  <c r="AD221" i="1"/>
  <c r="AH266" i="1"/>
  <c r="AD266" i="1"/>
  <c r="CD365" i="1"/>
  <c r="CI365" i="1" s="1"/>
  <c r="CB365" i="1"/>
  <c r="AD261" i="1"/>
  <c r="AH261" i="1"/>
  <c r="CB298" i="1"/>
  <c r="CD298" i="1"/>
  <c r="CI298" i="1" s="1"/>
  <c r="CD359" i="1"/>
  <c r="CI359" i="1" s="1"/>
  <c r="CB359" i="1"/>
  <c r="ED384" i="1"/>
  <c r="EG384" i="1"/>
  <c r="AD152" i="1"/>
  <c r="AH152" i="1"/>
  <c r="CM259" i="1"/>
  <c r="EI259" i="1" s="1"/>
  <c r="BV259" i="1"/>
  <c r="CA259" i="1" s="1"/>
  <c r="CC259" i="1" s="1"/>
  <c r="AP402" i="1"/>
  <c r="AV402" i="1" s="1"/>
  <c r="BV385" i="1"/>
  <c r="CA385" i="1" s="1"/>
  <c r="CC385" i="1" s="1"/>
  <c r="CM385" i="1"/>
  <c r="EI385" i="1" s="1"/>
  <c r="AD362" i="1"/>
  <c r="AH362" i="1"/>
  <c r="AP370" i="1"/>
  <c r="BV207" i="1"/>
  <c r="CA207" i="1" s="1"/>
  <c r="CC207" i="1" s="1"/>
  <c r="CM207" i="1"/>
  <c r="EI207" i="1" s="1"/>
  <c r="CM312" i="1"/>
  <c r="EI312" i="1" s="1"/>
  <c r="BV312" i="1"/>
  <c r="CA312" i="1" s="1"/>
  <c r="CC312" i="1" s="1"/>
  <c r="AH316" i="1"/>
  <c r="AD316" i="1"/>
  <c r="AH394" i="1"/>
  <c r="AD394" i="1"/>
  <c r="AP344" i="1"/>
  <c r="EG345" i="1"/>
  <c r="ED345" i="1"/>
  <c r="EL390" i="1"/>
  <c r="EF390" i="1"/>
  <c r="AD201" i="1"/>
  <c r="AH201" i="1"/>
  <c r="DW397" i="1"/>
  <c r="AH220" i="1"/>
  <c r="AD220" i="1"/>
  <c r="AH366" i="1"/>
  <c r="AD366" i="1"/>
  <c r="EL400" i="1"/>
  <c r="EF400" i="1"/>
  <c r="CM241" i="1"/>
  <c r="EI241" i="1" s="1"/>
  <c r="BV241" i="1"/>
  <c r="CA241" i="1" s="1"/>
  <c r="CC241" i="1" s="1"/>
  <c r="AH245" i="1"/>
  <c r="AD245" i="1"/>
  <c r="AP363" i="1"/>
  <c r="AV363" i="1" s="1"/>
  <c r="AH375" i="1"/>
  <c r="AD375" i="1"/>
  <c r="AH408" i="1"/>
  <c r="AD408" i="1"/>
  <c r="AD193" i="1"/>
  <c r="AH193" i="1"/>
  <c r="BV262" i="1"/>
  <c r="CA262" i="1" s="1"/>
  <c r="CC262" i="1" s="1"/>
  <c r="CM262" i="1"/>
  <c r="EI262" i="1" s="1"/>
  <c r="AH400" i="1"/>
  <c r="AD400" i="1"/>
  <c r="EG347" i="1"/>
  <c r="ED347" i="1"/>
  <c r="BS365" i="1"/>
  <c r="AH292" i="1"/>
  <c r="AD292" i="1"/>
  <c r="BS359" i="1"/>
  <c r="AP399" i="1"/>
  <c r="AH269" i="1"/>
  <c r="AD269" i="1"/>
  <c r="EL402" i="1"/>
  <c r="EF402" i="1"/>
  <c r="BV246" i="1"/>
  <c r="CA246" i="1" s="1"/>
  <c r="CC246" i="1" s="1"/>
  <c r="CM246" i="1"/>
  <c r="EI246" i="1" s="1"/>
  <c r="AH317" i="1"/>
  <c r="AD317" i="1"/>
  <c r="EG403" i="1"/>
  <c r="ED403" i="1"/>
  <c r="BV279" i="1"/>
  <c r="CA279" i="1" s="1"/>
  <c r="CC279" i="1" s="1"/>
  <c r="CM279" i="1"/>
  <c r="EI279" i="1" s="1"/>
  <c r="EG356" i="1"/>
  <c r="ED356" i="1"/>
  <c r="DW350" i="1"/>
  <c r="EF376" i="1"/>
  <c r="EL376" i="1"/>
  <c r="DW391" i="1"/>
  <c r="CU403" i="1"/>
  <c r="EG406" i="1"/>
  <c r="ED406" i="1"/>
  <c r="BV290" i="1"/>
  <c r="CA290" i="1" s="1"/>
  <c r="CC290" i="1" s="1"/>
  <c r="CM290" i="1"/>
  <c r="EI290" i="1" s="1"/>
  <c r="BV366" i="1"/>
  <c r="CA366" i="1" s="1"/>
  <c r="CC366" i="1" s="1"/>
  <c r="BS366" i="1"/>
  <c r="CM366" i="1"/>
  <c r="EI366" i="1" s="1"/>
  <c r="ED394" i="1"/>
  <c r="EG394" i="1"/>
  <c r="EG349" i="1"/>
  <c r="ED349" i="1"/>
  <c r="EL391" i="1"/>
  <c r="EF391" i="1"/>
  <c r="CD348" i="1"/>
  <c r="CI348" i="1" s="1"/>
  <c r="CB348" i="1"/>
  <c r="AH289" i="1"/>
  <c r="AD289" i="1"/>
  <c r="AP369" i="1"/>
  <c r="EG395" i="1"/>
  <c r="ED395" i="1"/>
  <c r="AD378" i="1"/>
  <c r="AH378" i="1"/>
  <c r="AD369" i="1"/>
  <c r="AH369" i="1"/>
  <c r="BV380" i="1"/>
  <c r="CA380" i="1" s="1"/>
  <c r="CC380" i="1" s="1"/>
  <c r="CM380" i="1"/>
  <c r="EI380" i="1" s="1"/>
  <c r="BS380" i="1"/>
  <c r="CM220" i="1"/>
  <c r="EI220" i="1" s="1"/>
  <c r="BV220" i="1"/>
  <c r="CA220" i="1" s="1"/>
  <c r="CC220" i="1" s="1"/>
  <c r="BS348" i="1"/>
  <c r="BT348" i="1"/>
  <c r="CM249" i="1"/>
  <c r="EI249" i="1" s="1"/>
  <c r="BV249" i="1"/>
  <c r="CA249" i="1" s="1"/>
  <c r="CC249" i="1" s="1"/>
  <c r="BV260" i="1"/>
  <c r="CA260" i="1" s="1"/>
  <c r="CC260" i="1" s="1"/>
  <c r="CM260" i="1"/>
  <c r="EI260" i="1" s="1"/>
  <c r="AD203" i="1"/>
  <c r="AH203" i="1"/>
  <c r="AH247" i="1"/>
  <c r="AD247" i="1"/>
  <c r="AH230" i="1"/>
  <c r="AD230" i="1"/>
  <c r="AP412" i="1"/>
  <c r="AV412" i="1" s="1"/>
  <c r="AH288" i="1"/>
  <c r="AD288" i="1"/>
  <c r="BV91" i="1"/>
  <c r="CA91" i="1" s="1"/>
  <c r="CC91" i="1" s="1"/>
  <c r="CM91" i="1"/>
  <c r="EI91" i="1" s="1"/>
  <c r="AH222" i="1"/>
  <c r="AD222" i="1"/>
  <c r="AH243" i="1"/>
  <c r="AD243" i="1"/>
  <c r="AH312" i="1"/>
  <c r="AD312" i="1"/>
  <c r="AD226" i="1"/>
  <c r="AH226" i="1"/>
  <c r="AD320" i="1"/>
  <c r="AH320" i="1"/>
  <c r="AD324" i="1"/>
  <c r="AH324" i="1"/>
  <c r="AP373" i="1"/>
  <c r="AV373" i="1" s="1"/>
  <c r="AP384" i="1"/>
  <c r="AV384" i="1" s="1"/>
  <c r="AH352" i="1"/>
  <c r="AD352" i="1"/>
  <c r="EL399" i="1"/>
  <c r="EF399" i="1"/>
  <c r="CB314" i="1"/>
  <c r="CD314" i="1"/>
  <c r="CI314" i="1" s="1"/>
  <c r="CM333" i="1"/>
  <c r="EI333" i="1" s="1"/>
  <c r="BV333" i="1"/>
  <c r="CA333" i="1" s="1"/>
  <c r="CC333" i="1" s="1"/>
  <c r="AP355" i="1"/>
  <c r="AV355" i="1" s="1"/>
  <c r="BV345" i="1"/>
  <c r="CA345" i="1" s="1"/>
  <c r="CC345" i="1" s="1"/>
  <c r="CM345" i="1"/>
  <c r="EI345" i="1" s="1"/>
  <c r="BS345" i="1"/>
  <c r="BS343" i="1"/>
  <c r="BT343" i="1"/>
  <c r="AH273" i="1"/>
  <c r="AD273" i="1"/>
  <c r="AP392" i="1"/>
  <c r="AV392" i="1" s="1"/>
  <c r="EL387" i="1"/>
  <c r="EF387" i="1"/>
  <c r="AH241" i="1"/>
  <c r="AD241" i="1"/>
  <c r="CM321" i="1"/>
  <c r="EI321" i="1" s="1"/>
  <c r="BV321" i="1"/>
  <c r="CA321" i="1" s="1"/>
  <c r="CC321" i="1" s="1"/>
  <c r="BS355" i="1"/>
  <c r="DW403" i="1"/>
  <c r="EF380" i="1"/>
  <c r="EL380" i="1"/>
  <c r="AH374" i="1"/>
  <c r="AD374" i="1"/>
  <c r="EG391" i="1"/>
  <c r="ED391" i="1"/>
  <c r="EG408" i="1"/>
  <c r="ED408" i="1"/>
  <c r="EL369" i="1"/>
  <c r="EF369" i="1"/>
  <c r="CM390" i="1"/>
  <c r="EI390" i="1" s="1"/>
  <c r="BS390" i="1"/>
  <c r="BV390" i="1"/>
  <c r="CA390" i="1" s="1"/>
  <c r="CC390" i="1" s="1"/>
  <c r="AD295" i="1"/>
  <c r="AH295" i="1"/>
  <c r="BV152" i="1"/>
  <c r="CA152" i="1" s="1"/>
  <c r="CC152" i="1" s="1"/>
  <c r="CM152" i="1"/>
  <c r="EI152" i="1" s="1"/>
  <c r="AH372" i="1"/>
  <c r="AD372" i="1"/>
  <c r="CD373" i="1"/>
  <c r="CI373" i="1" s="1"/>
  <c r="CB373" i="1"/>
  <c r="EL412" i="1"/>
  <c r="EF412" i="1"/>
  <c r="CM316" i="1"/>
  <c r="EI316" i="1" s="1"/>
  <c r="BV316" i="1"/>
  <c r="CA316" i="1" s="1"/>
  <c r="CC316" i="1" s="1"/>
  <c r="EF363" i="1"/>
  <c r="EL363" i="1"/>
  <c r="BV271" i="1"/>
  <c r="CA271" i="1" s="1"/>
  <c r="CC271" i="1" s="1"/>
  <c r="CM271" i="1"/>
  <c r="EI271" i="1" s="1"/>
  <c r="AP372" i="1"/>
  <c r="AV372" i="1" s="1"/>
  <c r="BS378" i="1"/>
  <c r="CM378" i="1"/>
  <c r="EI378" i="1" s="1"/>
  <c r="BV378" i="1"/>
  <c r="CA378" i="1" s="1"/>
  <c r="CC378" i="1" s="1"/>
  <c r="CU355" i="1"/>
  <c r="EG401" i="1"/>
  <c r="ED401" i="1"/>
  <c r="DW393" i="1"/>
  <c r="EL373" i="1"/>
  <c r="EF373" i="1"/>
  <c r="CD238" i="1"/>
  <c r="CI238" i="1" s="1"/>
  <c r="CB238" i="1"/>
  <c r="AD199" i="1"/>
  <c r="AH199" i="1"/>
  <c r="AD323" i="1"/>
  <c r="AH323" i="1"/>
  <c r="EL355" i="1"/>
  <c r="EF355" i="1"/>
  <c r="AD197" i="1"/>
  <c r="AH197" i="1"/>
  <c r="BV202" i="1"/>
  <c r="CA202" i="1" s="1"/>
  <c r="CC202" i="1" s="1"/>
  <c r="CM202" i="1"/>
  <c r="EI202" i="1" s="1"/>
  <c r="EL392" i="1"/>
  <c r="EF392" i="1"/>
  <c r="BV344" i="1"/>
  <c r="CA344" i="1" s="1"/>
  <c r="CC344" i="1" s="1"/>
  <c r="CM344" i="1"/>
  <c r="EI344" i="1" s="1"/>
  <c r="BS344" i="1"/>
  <c r="CM252" i="1"/>
  <c r="EI252" i="1" s="1"/>
  <c r="BV252" i="1"/>
  <c r="CA252" i="1" s="1"/>
  <c r="CC252" i="1" s="1"/>
  <c r="DW363" i="1"/>
  <c r="AP387" i="1"/>
  <c r="AV387" i="1" s="1"/>
  <c r="BV352" i="1"/>
  <c r="CA352" i="1" s="1"/>
  <c r="CC352" i="1" s="1"/>
  <c r="CM352" i="1"/>
  <c r="EI352" i="1" s="1"/>
  <c r="BS352" i="1"/>
  <c r="AP351" i="1"/>
  <c r="ED411" i="1"/>
  <c r="EG411" i="1"/>
  <c r="BV412" i="1"/>
  <c r="CA412" i="1" s="1"/>
  <c r="CC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AV358" i="1" s="1"/>
  <c r="AH255" i="1"/>
  <c r="AD255" i="1"/>
  <c r="EL362" i="1"/>
  <c r="EF362" i="1"/>
  <c r="CM387" i="1"/>
  <c r="EI387" i="1" s="1"/>
  <c r="BV387" i="1"/>
  <c r="CA387" i="1" s="1"/>
  <c r="CC387" i="1" s="1"/>
  <c r="BS387" i="1"/>
  <c r="EF346" i="1"/>
  <c r="EL346" i="1"/>
  <c r="AD154" i="1"/>
  <c r="AH154" i="1"/>
  <c r="CM214" i="1"/>
  <c r="EI214" i="1" s="1"/>
  <c r="BV214" i="1"/>
  <c r="CA214" i="1" s="1"/>
  <c r="CC214" i="1" s="1"/>
  <c r="AH57" i="1"/>
  <c r="AD57" i="1"/>
  <c r="AH370" i="1"/>
  <c r="AD370" i="1"/>
  <c r="CM362" i="1"/>
  <c r="EI362" i="1" s="1"/>
  <c r="BS362" i="1"/>
  <c r="BV362" i="1"/>
  <c r="CA362" i="1" s="1"/>
  <c r="CC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C392" i="1" s="1"/>
  <c r="CD343" i="1"/>
  <c r="CI343" i="1" s="1"/>
  <c r="CB343" i="1"/>
  <c r="EF370" i="1"/>
  <c r="EL370" i="1"/>
  <c r="BV383" i="1"/>
  <c r="CA383" i="1" s="1"/>
  <c r="CC383" i="1" s="1"/>
  <c r="CM383" i="1"/>
  <c r="EI383" i="1" s="1"/>
  <c r="BV229" i="1"/>
  <c r="CA229" i="1" s="1"/>
  <c r="CC229" i="1" s="1"/>
  <c r="CM229" i="1"/>
  <c r="EI229" i="1" s="1"/>
  <c r="AH348" i="1"/>
  <c r="AD348" i="1"/>
  <c r="CU363" i="1"/>
  <c r="AP385" i="1"/>
  <c r="BV393" i="1"/>
  <c r="CA393" i="1" s="1"/>
  <c r="CC393" i="1" s="1"/>
  <c r="CM393" i="1"/>
  <c r="EI393" i="1" s="1"/>
  <c r="BS393" i="1"/>
  <c r="AH301" i="1"/>
  <c r="AD301" i="1"/>
  <c r="AP371" i="1"/>
  <c r="AV371" i="1" s="1"/>
  <c r="BV204" i="1"/>
  <c r="CA204" i="1" s="1"/>
  <c r="CC204" i="1" s="1"/>
  <c r="CM204" i="1"/>
  <c r="EI204" i="1" s="1"/>
  <c r="CU377" i="1"/>
  <c r="BT360" i="1"/>
  <c r="AP383" i="1"/>
  <c r="BJ406" i="1"/>
  <c r="AT406" i="1"/>
  <c r="DW392" i="1"/>
  <c r="BV237" i="1"/>
  <c r="CA237" i="1" s="1"/>
  <c r="CC237" i="1" s="1"/>
  <c r="CM237" i="1"/>
  <c r="EI237" i="1" s="1"/>
  <c r="AH303" i="1"/>
  <c r="AD303" i="1"/>
  <c r="BT398" i="1"/>
  <c r="BJ401" i="1"/>
  <c r="AT401" i="1"/>
  <c r="AH287" i="1"/>
  <c r="AD287" i="1"/>
  <c r="BA343" i="1"/>
  <c r="EL358" i="1"/>
  <c r="EF358" i="1"/>
  <c r="BV196" i="1"/>
  <c r="CA196" i="1" s="1"/>
  <c r="CC196" i="1" s="1"/>
  <c r="CM196" i="1"/>
  <c r="EI196" i="1" s="1"/>
  <c r="EG355" i="1"/>
  <c r="ED355" i="1"/>
  <c r="BS373" i="1"/>
  <c r="BT373" i="1"/>
  <c r="BV402" i="1"/>
  <c r="CA402" i="1" s="1"/>
  <c r="CC402" i="1" s="1"/>
  <c r="CM402" i="1"/>
  <c r="EI402" i="1" s="1"/>
  <c r="BS402" i="1"/>
  <c r="AP395" i="1"/>
  <c r="AV395" i="1" s="1"/>
  <c r="BJ405" i="1"/>
  <c r="AT405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99" i="1"/>
  <c r="AD399" i="1"/>
  <c r="AP394" i="1"/>
  <c r="AV394" i="1" s="1"/>
  <c r="BV251" i="1"/>
  <c r="CA251" i="1" s="1"/>
  <c r="CC251" i="1" s="1"/>
  <c r="CM251" i="1"/>
  <c r="EI251" i="1" s="1"/>
  <c r="BV404" i="1"/>
  <c r="CA404" i="1" s="1"/>
  <c r="CC404" i="1" s="1"/>
  <c r="CM404" i="1"/>
  <c r="EI404" i="1" s="1"/>
  <c r="BS404" i="1"/>
  <c r="CM289" i="1"/>
  <c r="EI289" i="1" s="1"/>
  <c r="BV289" i="1"/>
  <c r="CA289" i="1" s="1"/>
  <c r="CC289" i="1" s="1"/>
  <c r="AP345" i="1"/>
  <c r="BV326" i="1"/>
  <c r="CA326" i="1" s="1"/>
  <c r="CC326" i="1" s="1"/>
  <c r="CM326" i="1"/>
  <c r="EI326" i="1" s="1"/>
  <c r="AH377" i="1"/>
  <c r="AD377" i="1"/>
  <c r="EL385" i="1"/>
  <c r="EF385" i="1"/>
  <c r="BV193" i="1"/>
  <c r="CA193" i="1" s="1"/>
  <c r="CC193" i="1" s="1"/>
  <c r="CM193" i="1"/>
  <c r="EI193" i="1" s="1"/>
  <c r="AH212" i="1"/>
  <c r="AD212" i="1"/>
  <c r="CM57" i="1"/>
  <c r="EI57" i="1" s="1"/>
  <c r="BV57" i="1"/>
  <c r="CA57" i="1" s="1"/>
  <c r="CC57" i="1" s="1"/>
  <c r="BV288" i="1"/>
  <c r="CA288" i="1" s="1"/>
  <c r="CC288" i="1" s="1"/>
  <c r="CM288" i="1"/>
  <c r="EI288" i="1" s="1"/>
  <c r="CU344" i="1"/>
  <c r="AH265" i="1"/>
  <c r="AD265" i="1"/>
  <c r="EL350" i="1"/>
  <c r="EF350" i="1"/>
  <c r="BV358" i="1"/>
  <c r="CA358" i="1" s="1"/>
  <c r="CC358" i="1" s="1"/>
  <c r="CM358" i="1"/>
  <c r="EI358" i="1" s="1"/>
  <c r="BS358" i="1"/>
  <c r="ED360" i="1"/>
  <c r="EG360" i="1"/>
  <c r="CU360" i="1"/>
  <c r="DW360" i="1"/>
  <c r="EL383" i="1"/>
  <c r="EF383" i="1"/>
  <c r="AP411" i="1"/>
  <c r="AV411" i="1" s="1"/>
  <c r="EL395" i="1"/>
  <c r="EF395" i="1"/>
  <c r="AH340" i="1"/>
  <c r="AD340" i="1"/>
  <c r="AH146" i="1"/>
  <c r="AD146" i="1"/>
  <c r="CB224" i="1"/>
  <c r="CD224" i="1"/>
  <c r="CI224" i="1" s="1"/>
  <c r="BV299" i="1"/>
  <c r="CA299" i="1" s="1"/>
  <c r="CC299" i="1" s="1"/>
  <c r="CM299" i="1"/>
  <c r="EI299" i="1" s="1"/>
  <c r="EG353" i="1"/>
  <c r="ED353" i="1"/>
  <c r="EL394" i="1"/>
  <c r="EF394" i="1"/>
  <c r="ED346" i="1"/>
  <c r="EG346" i="1"/>
  <c r="BV381" i="1"/>
  <c r="CA381" i="1" s="1"/>
  <c r="CC381" i="1" s="1"/>
  <c r="CM381" i="1"/>
  <c r="EI381" i="1" s="1"/>
  <c r="BV67" i="1"/>
  <c r="CA67" i="1" s="1"/>
  <c r="CC67" i="1" s="1"/>
  <c r="CM67" i="1"/>
  <c r="EI67" i="1" s="1"/>
  <c r="AH339" i="1"/>
  <c r="AD339" i="1"/>
  <c r="CM372" i="1"/>
  <c r="EI372" i="1" s="1"/>
  <c r="BS372" i="1"/>
  <c r="BV372" i="1"/>
  <c r="CA372" i="1" s="1"/>
  <c r="CC372" i="1" s="1"/>
  <c r="CM280" i="1"/>
  <c r="EI280" i="1" s="1"/>
  <c r="BV280" i="1"/>
  <c r="CA280" i="1" s="1"/>
  <c r="CC280" i="1" s="1"/>
  <c r="AH235" i="1"/>
  <c r="AD235" i="1"/>
  <c r="CM285" i="1"/>
  <c r="EI285" i="1" s="1"/>
  <c r="BV285" i="1"/>
  <c r="CA285" i="1" s="1"/>
  <c r="CC285" i="1" s="1"/>
  <c r="BV308" i="1"/>
  <c r="CA308" i="1" s="1"/>
  <c r="CC308" i="1" s="1"/>
  <c r="CM308" i="1"/>
  <c r="EI308" i="1" s="1"/>
  <c r="BS308" i="1"/>
  <c r="BV302" i="1"/>
  <c r="CA302" i="1" s="1"/>
  <c r="CC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CC256" i="1" s="1"/>
  <c r="AD321" i="1"/>
  <c r="AH321" i="1"/>
  <c r="BV294" i="1"/>
  <c r="CA294" i="1" s="1"/>
  <c r="CC294" i="1" s="1"/>
  <c r="CM294" i="1"/>
  <c r="EI294" i="1" s="1"/>
  <c r="BV307" i="1"/>
  <c r="CA307" i="1" s="1"/>
  <c r="CC307" i="1" s="1"/>
  <c r="CM307" i="1"/>
  <c r="EI307" i="1" s="1"/>
  <c r="BA330" i="1"/>
  <c r="EL351" i="1"/>
  <c r="EF351" i="1"/>
  <c r="EF364" i="1"/>
  <c r="EL364" i="1"/>
  <c r="AP393" i="1"/>
  <c r="AV393" i="1" s="1"/>
  <c r="BV194" i="1"/>
  <c r="CA194" i="1" s="1"/>
  <c r="CC194" i="1" s="1"/>
  <c r="CM194" i="1"/>
  <c r="EI194" i="1" s="1"/>
  <c r="EG364" i="1"/>
  <c r="ED364" i="1"/>
  <c r="AD381" i="1"/>
  <c r="AH381" i="1"/>
  <c r="AP388" i="1"/>
  <c r="CU396" i="1"/>
  <c r="EL411" i="1"/>
  <c r="EF411" i="1"/>
  <c r="BT369" i="1"/>
  <c r="AH228" i="1"/>
  <c r="AD228" i="1"/>
  <c r="AH267" i="1"/>
  <c r="AD267" i="1"/>
  <c r="EF367" i="1"/>
  <c r="EL367" i="1"/>
  <c r="AH314" i="1"/>
  <c r="AD314" i="1"/>
  <c r="ED377" i="1"/>
  <c r="EG377" i="1"/>
  <c r="EL384" i="1"/>
  <c r="EF384" i="1"/>
  <c r="CM388" i="1"/>
  <c r="EI388" i="1" s="1"/>
  <c r="BV388" i="1"/>
  <c r="CA388" i="1" s="1"/>
  <c r="CC388" i="1" s="1"/>
  <c r="AH210" i="1"/>
  <c r="AD210" i="1"/>
  <c r="AH310" i="1"/>
  <c r="AD310" i="1"/>
  <c r="AH380" i="1"/>
  <c r="AD380" i="1"/>
  <c r="CM287" i="1"/>
  <c r="EI287" i="1" s="1"/>
  <c r="BV287" i="1"/>
  <c r="CA287" i="1" s="1"/>
  <c r="CC287" i="1" s="1"/>
  <c r="AH386" i="1"/>
  <c r="AD386" i="1"/>
  <c r="AH272" i="1"/>
  <c r="AD272" i="1"/>
  <c r="BT352" i="1"/>
  <c r="EL397" i="1"/>
  <c r="EF397" i="1"/>
  <c r="CB360" i="1"/>
  <c r="CD360" i="1"/>
  <c r="CI360" i="1" s="1"/>
  <c r="CD357" i="1"/>
  <c r="CI357" i="1" s="1"/>
  <c r="CB357" i="1"/>
  <c r="EF371" i="1"/>
  <c r="EL371" i="1"/>
  <c r="CD315" i="1"/>
  <c r="CI315" i="1" s="1"/>
  <c r="CB315" i="1"/>
  <c r="AP364" i="1"/>
  <c r="AV364" i="1" s="1"/>
  <c r="EL393" i="1"/>
  <c r="EF393" i="1"/>
  <c r="BF406" i="1"/>
  <c r="DW396" i="1"/>
  <c r="AH251" i="1"/>
  <c r="AD251" i="1"/>
  <c r="AP377" i="1"/>
  <c r="AV377" i="1" s="1"/>
  <c r="AH213" i="1"/>
  <c r="AD213" i="1"/>
  <c r="BV375" i="1"/>
  <c r="CA375" i="1" s="1"/>
  <c r="CC375" i="1" s="1"/>
  <c r="BS375" i="1"/>
  <c r="CM375" i="1"/>
  <c r="EI375" i="1" s="1"/>
  <c r="AP410" i="1"/>
  <c r="AV410" i="1" s="1"/>
  <c r="AP398" i="1"/>
  <c r="AH234" i="1"/>
  <c r="AD234" i="1"/>
  <c r="BV293" i="1"/>
  <c r="CA293" i="1" s="1"/>
  <c r="CC293" i="1" s="1"/>
  <c r="CM293" i="1"/>
  <c r="EI293" i="1" s="1"/>
  <c r="AP375" i="1"/>
  <c r="BV391" i="1"/>
  <c r="CA391" i="1" s="1"/>
  <c r="CC391" i="1" s="1"/>
  <c r="CM391" i="1"/>
  <c r="EI391" i="1" s="1"/>
  <c r="BS391" i="1"/>
  <c r="BV268" i="1"/>
  <c r="CA268" i="1" s="1"/>
  <c r="CC268" i="1" s="1"/>
  <c r="CM268" i="1"/>
  <c r="EI268" i="1" s="1"/>
  <c r="BV408" i="1"/>
  <c r="CA408" i="1" s="1"/>
  <c r="CC408" i="1" s="1"/>
  <c r="CM408" i="1"/>
  <c r="EI408" i="1" s="1"/>
  <c r="BS408" i="1"/>
  <c r="AH341" i="1"/>
  <c r="AD341" i="1"/>
  <c r="CU346" i="1"/>
  <c r="EG369" i="1"/>
  <c r="ED369" i="1"/>
  <c r="EL349" i="1"/>
  <c r="EF349" i="1"/>
  <c r="CM394" i="1"/>
  <c r="EI394" i="1" s="1"/>
  <c r="BS394" i="1"/>
  <c r="BV394" i="1"/>
  <c r="CA394" i="1" s="1"/>
  <c r="CC3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215" i="1"/>
  <c r="CA215" i="1" s="1"/>
  <c r="CC215" i="1" s="1"/>
  <c r="CM215" i="1"/>
  <c r="EI215" i="1" s="1"/>
  <c r="BV236" i="1"/>
  <c r="CA236" i="1" s="1"/>
  <c r="CC236" i="1" s="1"/>
  <c r="CM236" i="1"/>
  <c r="EI236" i="1" s="1"/>
  <c r="AH305" i="1"/>
  <c r="AD305" i="1"/>
  <c r="ED366" i="1"/>
  <c r="EG366" i="1"/>
  <c r="ED399" i="1"/>
  <c r="EG399" i="1"/>
  <c r="AP396" i="1"/>
  <c r="AV396" i="1" s="1"/>
  <c r="EG358" i="1"/>
  <c r="ED358" i="1"/>
  <c r="CD127" i="1"/>
  <c r="CI127" i="1" s="1"/>
  <c r="CB127" i="1"/>
  <c r="EG352" i="1"/>
  <c r="ED352" i="1"/>
  <c r="CU352" i="1"/>
  <c r="DW352" i="1"/>
  <c r="CM370" i="1"/>
  <c r="EI370" i="1" s="1"/>
  <c r="BV370" i="1"/>
  <c r="CA370" i="1" s="1"/>
  <c r="CC370" i="1" s="1"/>
  <c r="BS370" i="1"/>
  <c r="AH282" i="1"/>
  <c r="AD282" i="1"/>
  <c r="BS357" i="1"/>
  <c r="AH274" i="1"/>
  <c r="AD274" i="1"/>
  <c r="AH298" i="1"/>
  <c r="AD298" i="1"/>
  <c r="ED387" i="1"/>
  <c r="EG387" i="1"/>
  <c r="AH293" i="1"/>
  <c r="AD293" i="1"/>
  <c r="BS330" i="1"/>
  <c r="BV330" i="1"/>
  <c r="CA330" i="1" s="1"/>
  <c r="CC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CC245" i="1" s="1"/>
  <c r="BT399" i="1"/>
  <c r="AH232" i="1"/>
  <c r="AD232" i="1"/>
  <c r="EL396" i="1"/>
  <c r="EF396" i="1"/>
  <c r="CM216" i="1"/>
  <c r="EI216" i="1" s="1"/>
  <c r="BV216" i="1"/>
  <c r="CA216" i="1" s="1"/>
  <c r="CC216" i="1" s="1"/>
  <c r="AH300" i="1"/>
  <c r="AD300" i="1"/>
  <c r="CM211" i="1"/>
  <c r="EI211" i="1" s="1"/>
  <c r="BV211" i="1"/>
  <c r="CA211" i="1" s="1"/>
  <c r="CC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CC254" i="1" s="1"/>
  <c r="AH256" i="1"/>
  <c r="AD256" i="1"/>
  <c r="CM325" i="1"/>
  <c r="EI325" i="1" s="1"/>
  <c r="BV325" i="1"/>
  <c r="CA325" i="1" s="1"/>
  <c r="CC325" i="1" s="1"/>
  <c r="AT330" i="1"/>
  <c r="BJ330" i="1"/>
  <c r="BJ374" i="1"/>
  <c r="AT374" i="1"/>
  <c r="EL388" i="1"/>
  <c r="EF388" i="1"/>
  <c r="BV410" i="1"/>
  <c r="CA410" i="1" s="1"/>
  <c r="CC410" i="1" s="1"/>
  <c r="CM410" i="1"/>
  <c r="EI410" i="1" s="1"/>
  <c r="BS410" i="1"/>
  <c r="BS407" i="1"/>
  <c r="CM213" i="1"/>
  <c r="EI213" i="1" s="1"/>
  <c r="BV213" i="1"/>
  <c r="CA213" i="1" s="1"/>
  <c r="CC213" i="1" s="1"/>
  <c r="CD353" i="1"/>
  <c r="CI353" i="1" s="1"/>
  <c r="CB353" i="1"/>
  <c r="AT368" i="1"/>
  <c r="BJ368" i="1"/>
  <c r="AH214" i="1"/>
  <c r="AD214" i="1"/>
  <c r="CU349" i="1"/>
  <c r="BV382" i="1"/>
  <c r="CA382" i="1" s="1"/>
  <c r="CC382" i="1" s="1"/>
  <c r="BS382" i="1"/>
  <c r="CM382" i="1"/>
  <c r="EI382" i="1" s="1"/>
  <c r="BV212" i="1"/>
  <c r="CA212" i="1" s="1"/>
  <c r="CC212" i="1" s="1"/>
  <c r="CM212" i="1"/>
  <c r="EI212" i="1" s="1"/>
  <c r="AD264" i="1"/>
  <c r="AH264" i="1"/>
  <c r="EL345" i="1"/>
  <c r="EF345" i="1"/>
  <c r="BV364" i="1"/>
  <c r="CA364" i="1" s="1"/>
  <c r="CC364" i="1" s="1"/>
  <c r="CM364" i="1"/>
  <c r="EI364" i="1" s="1"/>
  <c r="BS364" i="1"/>
  <c r="CD405" i="1"/>
  <c r="CI405" i="1" s="1"/>
  <c r="CB405" i="1"/>
  <c r="AH141" i="1"/>
  <c r="AD141" i="1"/>
  <c r="CU369" i="1"/>
  <c r="BJ404" i="1"/>
  <c r="AT404" i="1"/>
  <c r="BV154" i="1"/>
  <c r="CA154" i="1" s="1"/>
  <c r="CC154" i="1" s="1"/>
  <c r="CM154" i="1"/>
  <c r="EI154" i="1" s="1"/>
  <c r="AD224" i="1"/>
  <c r="AH224" i="1"/>
  <c r="ED405" i="1"/>
  <c r="EG405" i="1"/>
  <c r="AD191" i="1"/>
  <c r="AH191" i="1"/>
  <c r="AH392" i="1"/>
  <c r="AD392" i="1"/>
  <c r="BV269" i="1"/>
  <c r="CA269" i="1" s="1"/>
  <c r="CC269" i="1" s="1"/>
  <c r="CM269" i="1"/>
  <c r="EI269" i="1" s="1"/>
  <c r="AH239" i="1"/>
  <c r="AD239" i="1"/>
  <c r="AH368" i="1"/>
  <c r="AD368" i="1"/>
  <c r="AH236" i="1"/>
  <c r="AD236" i="1"/>
  <c r="BV264" i="1"/>
  <c r="CA264" i="1" s="1"/>
  <c r="CC264" i="1" s="1"/>
  <c r="CM264" i="1"/>
  <c r="EI264" i="1" s="1"/>
  <c r="BV395" i="1"/>
  <c r="CA395" i="1" s="1"/>
  <c r="CC395" i="1" s="1"/>
  <c r="CM395" i="1"/>
  <c r="EI395" i="1" s="1"/>
  <c r="BS395" i="1"/>
  <c r="AP220" i="1"/>
  <c r="CM403" i="1"/>
  <c r="EI403" i="1" s="1"/>
  <c r="BS403" i="1"/>
  <c r="BV403" i="1"/>
  <c r="CA403" i="1" s="1"/>
  <c r="CC403" i="1" s="1"/>
  <c r="BV191" i="1"/>
  <c r="CA191" i="1" s="1"/>
  <c r="CC191" i="1" s="1"/>
  <c r="CM191" i="1"/>
  <c r="EI191" i="1" s="1"/>
  <c r="AH351" i="1"/>
  <c r="AD351" i="1"/>
  <c r="AH270" i="1"/>
  <c r="AD270" i="1"/>
  <c r="BS353" i="1"/>
  <c r="BA368" i="1"/>
  <c r="BV258" i="1"/>
  <c r="CA258" i="1" s="1"/>
  <c r="CC258" i="1" s="1"/>
  <c r="CM258" i="1"/>
  <c r="EI258" i="1" s="1"/>
  <c r="DW349" i="1"/>
  <c r="AH391" i="1"/>
  <c r="AD391" i="1"/>
  <c r="BS384" i="1"/>
  <c r="CM243" i="1"/>
  <c r="EI243" i="1" s="1"/>
  <c r="BV243" i="1"/>
  <c r="CA243" i="1" s="1"/>
  <c r="CC243" i="1" s="1"/>
  <c r="AH229" i="1"/>
  <c r="AD229" i="1"/>
  <c r="BV266" i="1"/>
  <c r="CA266" i="1" s="1"/>
  <c r="CC266" i="1" s="1"/>
  <c r="CM266" i="1"/>
  <c r="EI266" i="1" s="1"/>
  <c r="AP308" i="1"/>
  <c r="CU347" i="1"/>
  <c r="ED390" i="1"/>
  <c r="EG390" i="1"/>
  <c r="BV340" i="1"/>
  <c r="CA340" i="1" s="1"/>
  <c r="CC340" i="1" s="1"/>
  <c r="CM340" i="1"/>
  <c r="EI340" i="1" s="1"/>
  <c r="EG410" i="1"/>
  <c r="ED410" i="1"/>
  <c r="CM146" i="1"/>
  <c r="EI146" i="1" s="1"/>
  <c r="BV146" i="1"/>
  <c r="CA146" i="1" s="1"/>
  <c r="CC146" i="1" s="1"/>
  <c r="AH277" i="1"/>
  <c r="AD277" i="1"/>
  <c r="BA403" i="1"/>
  <c r="AH231" i="1"/>
  <c r="AD231" i="1"/>
  <c r="AH291" i="1"/>
  <c r="AD291" i="1"/>
  <c r="DW395" i="1"/>
  <c r="AP390" i="1"/>
  <c r="BT405" i="1"/>
  <c r="AH299" i="1"/>
  <c r="AD299" i="1"/>
  <c r="BV331" i="1"/>
  <c r="CA331" i="1" s="1"/>
  <c r="CC331" i="1" s="1"/>
  <c r="CM331" i="1"/>
  <c r="EI331" i="1" s="1"/>
  <c r="EL348" i="1"/>
  <c r="EF348" i="1"/>
  <c r="BF374" i="1"/>
  <c r="AP352" i="1"/>
  <c r="AV352" i="1" s="1"/>
  <c r="AH395" i="1"/>
  <c r="AD395" i="1"/>
  <c r="CD182" i="1"/>
  <c r="CI182" i="1" s="1"/>
  <c r="CB182" i="1"/>
  <c r="EG378" i="1"/>
  <c r="ED378" i="1"/>
  <c r="BV295" i="1"/>
  <c r="CA295" i="1" s="1"/>
  <c r="CC295" i="1" s="1"/>
  <c r="CM295" i="1"/>
  <c r="EI295" i="1" s="1"/>
  <c r="BT378" i="1"/>
  <c r="AH404" i="1"/>
  <c r="AD404" i="1"/>
  <c r="BV354" i="1"/>
  <c r="CA354" i="1" s="1"/>
  <c r="CC354" i="1" s="1"/>
  <c r="CM354" i="1"/>
  <c r="EI354" i="1" s="1"/>
  <c r="BS354" i="1"/>
  <c r="BV320" i="1"/>
  <c r="CA320" i="1" s="1"/>
  <c r="CC320" i="1" s="1"/>
  <c r="CM320" i="1"/>
  <c r="EI320" i="1" s="1"/>
  <c r="CD342" i="1"/>
  <c r="CI342" i="1" s="1"/>
  <c r="CB342" i="1"/>
  <c r="EG409" i="1"/>
  <c r="ED409" i="1"/>
  <c r="DW409" i="1"/>
  <c r="AH294" i="1"/>
  <c r="AD294" i="1"/>
  <c r="AH406" i="1"/>
  <c r="AD406" i="1"/>
  <c r="BF386" i="1"/>
  <c r="AH297" i="1"/>
  <c r="AD297" i="1"/>
  <c r="ED357" i="1"/>
  <c r="EG357" i="1"/>
  <c r="AP381" i="1"/>
  <c r="EG350" i="1"/>
  <c r="ED350" i="1"/>
  <c r="BV397" i="1"/>
  <c r="CA397" i="1" s="1"/>
  <c r="CC397" i="1" s="1"/>
  <c r="CM397" i="1"/>
  <c r="EI397" i="1" s="1"/>
  <c r="BS397" i="1"/>
  <c r="BV210" i="1"/>
  <c r="CA210" i="1" s="1"/>
  <c r="CC210" i="1" s="1"/>
  <c r="CM210" i="1"/>
  <c r="EI210" i="1" s="1"/>
  <c r="BV349" i="1"/>
  <c r="CA349" i="1" s="1"/>
  <c r="CC349" i="1" s="1"/>
  <c r="CM349" i="1"/>
  <c r="EI349" i="1" s="1"/>
  <c r="BS349" i="1"/>
  <c r="BA407" i="1"/>
  <c r="BJ409" i="1"/>
  <c r="AT409" i="1"/>
  <c r="BV273" i="1"/>
  <c r="CA273" i="1" s="1"/>
  <c r="CC273" i="1" s="1"/>
  <c r="CM273" i="1"/>
  <c r="EI273" i="1" s="1"/>
  <c r="BS361" i="1"/>
  <c r="AH382" i="1"/>
  <c r="AD382" i="1"/>
  <c r="EG397" i="1"/>
  <c r="ED397" i="1"/>
  <c r="BV329" i="1"/>
  <c r="CA329" i="1" s="1"/>
  <c r="CC329" i="1" s="1"/>
  <c r="CM329" i="1"/>
  <c r="EI329" i="1" s="1"/>
  <c r="CB384" i="1"/>
  <c r="CD384" i="1"/>
  <c r="CI384" i="1" s="1"/>
  <c r="AH268" i="1"/>
  <c r="AD268" i="1"/>
  <c r="AD249" i="1"/>
  <c r="AH249" i="1"/>
  <c r="AD296" i="1"/>
  <c r="AH296" i="1"/>
  <c r="DW347" i="1"/>
  <c r="CM377" i="1"/>
  <c r="EI377" i="1" s="1"/>
  <c r="BS377" i="1"/>
  <c r="BV377" i="1"/>
  <c r="CA377" i="1" s="1"/>
  <c r="CC377" i="1" s="1"/>
  <c r="BA404" i="1"/>
  <c r="AH346" i="1"/>
  <c r="AD346" i="1"/>
  <c r="EF379" i="1"/>
  <c r="EL379" i="1"/>
  <c r="BV244" i="1"/>
  <c r="CA244" i="1" s="1"/>
  <c r="CC244" i="1" s="1"/>
  <c r="CM244" i="1"/>
  <c r="EI244" i="1" s="1"/>
  <c r="BV376" i="1"/>
  <c r="CA376" i="1" s="1"/>
  <c r="CC376" i="1" s="1"/>
  <c r="BS376" i="1"/>
  <c r="CM376" i="1"/>
  <c r="EI376" i="1" s="1"/>
  <c r="AH342" i="1"/>
  <c r="AD342" i="1"/>
  <c r="CD337" i="1"/>
  <c r="CI337" i="1" s="1"/>
  <c r="CB337" i="1"/>
  <c r="CU395" i="1"/>
  <c r="AH253" i="1"/>
  <c r="AD253" i="1"/>
  <c r="AP348" i="1"/>
  <c r="AV348" i="1" s="1"/>
  <c r="AH379" i="1"/>
  <c r="AD379" i="1"/>
  <c r="EL352" i="1"/>
  <c r="EF352" i="1"/>
  <c r="BV406" i="1"/>
  <c r="CA406" i="1" s="1"/>
  <c r="CC406" i="1" s="1"/>
  <c r="CM406" i="1"/>
  <c r="EI406" i="1" s="1"/>
  <c r="BS406" i="1"/>
  <c r="BV197" i="1"/>
  <c r="CA197" i="1" s="1"/>
  <c r="CC197" i="1" s="1"/>
  <c r="CM197" i="1"/>
  <c r="EI197" i="1" s="1"/>
  <c r="AD259" i="1"/>
  <c r="AH259" i="1"/>
  <c r="BV270" i="1"/>
  <c r="CA270" i="1" s="1"/>
  <c r="CC270" i="1" s="1"/>
  <c r="CM270" i="1"/>
  <c r="EI270" i="1" s="1"/>
  <c r="AP356" i="1"/>
  <c r="AV356" i="1" s="1"/>
  <c r="CD409" i="1"/>
  <c r="CI409" i="1" s="1"/>
  <c r="CB409" i="1"/>
  <c r="CM222" i="1"/>
  <c r="EI222" i="1" s="1"/>
  <c r="BV222" i="1"/>
  <c r="CA222" i="1" s="1"/>
  <c r="CC222" i="1" s="1"/>
  <c r="BV338" i="1"/>
  <c r="CA338" i="1" s="1"/>
  <c r="CC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C283" i="1" s="1"/>
  <c r="CD257" i="1"/>
  <c r="CI257" i="1" s="1"/>
  <c r="CB257" i="1"/>
  <c r="AH286" i="1"/>
  <c r="AD286" i="1"/>
  <c r="BV311" i="1"/>
  <c r="CA311" i="1" s="1"/>
  <c r="CC311" i="1" s="1"/>
  <c r="CM311" i="1"/>
  <c r="EI311" i="1" s="1"/>
  <c r="BV323" i="1"/>
  <c r="CA323" i="1" s="1"/>
  <c r="CC323" i="1" s="1"/>
  <c r="CM323" i="1"/>
  <c r="EI323" i="1" s="1"/>
  <c r="AH411" i="1"/>
  <c r="AD411" i="1"/>
  <c r="BV346" i="1"/>
  <c r="CA346" i="1" s="1"/>
  <c r="CC346" i="1" s="1"/>
  <c r="CM346" i="1"/>
  <c r="EI346" i="1" s="1"/>
  <c r="BS346" i="1"/>
  <c r="EL381" i="1"/>
  <c r="EF381" i="1"/>
  <c r="BT350" i="1"/>
  <c r="BV274" i="1"/>
  <c r="CA274" i="1" s="1"/>
  <c r="CC274" i="1" s="1"/>
  <c r="CM274" i="1"/>
  <c r="EI274" i="1" s="1"/>
  <c r="BV292" i="1"/>
  <c r="CA292" i="1" s="1"/>
  <c r="CC292" i="1" s="1"/>
  <c r="CM292" i="1"/>
  <c r="EI292" i="1" s="1"/>
  <c r="AP389" i="1"/>
  <c r="CM239" i="1"/>
  <c r="EI239" i="1" s="1"/>
  <c r="BV239" i="1"/>
  <c r="CA239" i="1" s="1"/>
  <c r="CC239" i="1" s="1"/>
  <c r="AH260" i="1"/>
  <c r="AD260" i="1"/>
  <c r="CM255" i="1"/>
  <c r="EI255" i="1" s="1"/>
  <c r="BV255" i="1"/>
  <c r="CA255" i="1" s="1"/>
  <c r="CC255" i="1" s="1"/>
  <c r="CB361" i="1"/>
  <c r="CD361" i="1"/>
  <c r="CI361" i="1" s="1"/>
  <c r="EG367" i="1"/>
  <c r="ED367" i="1"/>
  <c r="AH262" i="1"/>
  <c r="AD262" i="1"/>
  <c r="DW353" i="1"/>
  <c r="AH271" i="1"/>
  <c r="AD271" i="1"/>
  <c r="BV275" i="1"/>
  <c r="CA275" i="1" s="1"/>
  <c r="CC275" i="1" s="1"/>
  <c r="CM275" i="1"/>
  <c r="EI275" i="1" s="1"/>
  <c r="BJ360" i="1"/>
  <c r="AT360" i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BV304" i="1"/>
  <c r="CA304" i="1" s="1"/>
  <c r="CC304" i="1" s="1"/>
  <c r="CM304" i="1"/>
  <c r="EI304" i="1" s="1"/>
  <c r="EG400" i="1"/>
  <c r="ED400" i="1"/>
  <c r="AH336" i="1"/>
  <c r="AD336" i="1"/>
  <c r="AH396" i="1"/>
  <c r="AD396" i="1"/>
  <c r="CM411" i="1"/>
  <c r="EI411" i="1" s="1"/>
  <c r="BS411" i="1"/>
  <c r="BV411" i="1"/>
  <c r="CA411" i="1" s="1"/>
  <c r="CC411" i="1" s="1"/>
  <c r="AH343" i="1"/>
  <c r="AD343" i="1"/>
  <c r="AH397" i="1"/>
  <c r="AD397" i="1"/>
  <c r="CM261" i="1"/>
  <c r="EI261" i="1" s="1"/>
  <c r="BV261" i="1"/>
  <c r="CA261" i="1" s="1"/>
  <c r="CC261" i="1" s="1"/>
  <c r="AD263" i="1"/>
  <c r="AH263" i="1"/>
  <c r="BV347" i="1"/>
  <c r="CA347" i="1" s="1"/>
  <c r="CC347" i="1" s="1"/>
  <c r="CM347" i="1"/>
  <c r="EI347" i="1" s="1"/>
  <c r="BS347" i="1"/>
  <c r="ED365" i="1"/>
  <c r="EG365" i="1"/>
  <c r="CU365" i="1"/>
  <c r="DW365" i="1"/>
  <c r="AH393" i="1"/>
  <c r="AD393" i="1"/>
  <c r="CM209" i="1"/>
  <c r="EI209" i="1" s="1"/>
  <c r="BV209" i="1"/>
  <c r="CA209" i="1" s="1"/>
  <c r="CC209" i="1" s="1"/>
  <c r="BV208" i="1"/>
  <c r="CA208" i="1" s="1"/>
  <c r="CC208" i="1" s="1"/>
  <c r="CM208" i="1"/>
  <c r="EI208" i="1" s="1"/>
  <c r="AD207" i="1"/>
  <c r="AH207" i="1"/>
  <c r="BV198" i="1"/>
  <c r="CA198" i="1" s="1"/>
  <c r="CC198" i="1" s="1"/>
  <c r="CM198" i="1"/>
  <c r="EI198" i="1" s="1"/>
  <c r="AD309" i="1"/>
  <c r="AH309" i="1"/>
  <c r="AH358" i="1"/>
  <c r="AD358" i="1"/>
  <c r="ED379" i="1"/>
  <c r="EG379" i="1"/>
  <c r="AH410" i="1"/>
  <c r="AD410" i="1"/>
  <c r="BV195" i="1"/>
  <c r="CA195" i="1" s="1"/>
  <c r="CC195" i="1" s="1"/>
  <c r="CM195" i="1"/>
  <c r="EI195" i="1" s="1"/>
  <c r="EL389" i="1"/>
  <c r="EF389" i="1"/>
  <c r="CM396" i="1"/>
  <c r="EI396" i="1" s="1"/>
  <c r="BS396" i="1"/>
  <c r="BV396" i="1"/>
  <c r="CA396" i="1" s="1"/>
  <c r="CC396" i="1" s="1"/>
  <c r="CM309" i="1"/>
  <c r="EI309" i="1" s="1"/>
  <c r="BV309" i="1"/>
  <c r="CA309" i="1" s="1"/>
  <c r="CC309" i="1" s="1"/>
  <c r="AD350" i="1"/>
  <c r="AH350" i="1"/>
  <c r="CU353" i="1"/>
  <c r="BS367" i="1"/>
  <c r="CM367" i="1"/>
  <c r="EI367" i="1" s="1"/>
  <c r="BV367" i="1"/>
  <c r="CA367" i="1" s="1"/>
  <c r="CC367" i="1" s="1"/>
  <c r="AD325" i="1"/>
  <c r="AH325" i="1"/>
  <c r="EG393" i="1"/>
  <c r="ED393" i="1"/>
  <c r="BV203" i="1"/>
  <c r="CA203" i="1" s="1"/>
  <c r="CC203" i="1" s="1"/>
  <c r="CM203" i="1"/>
  <c r="EI203" i="1" s="1"/>
  <c r="BV310" i="1"/>
  <c r="CA310" i="1" s="1"/>
  <c r="CC310" i="1" s="1"/>
  <c r="CM310" i="1"/>
  <c r="EI310" i="1" s="1"/>
  <c r="BA360" i="1"/>
  <c r="AH209" i="1"/>
  <c r="AD209" i="1"/>
  <c r="BV219" i="1"/>
  <c r="CA219" i="1" s="1"/>
  <c r="CC219" i="1" s="1"/>
  <c r="CM219" i="1"/>
  <c r="EI219" i="1" s="1"/>
  <c r="CB265" i="1"/>
  <c r="CD265" i="1"/>
  <c r="CI265" i="1" s="1"/>
  <c r="BV313" i="1"/>
  <c r="CA313" i="1" s="1"/>
  <c r="CC313" i="1" s="1"/>
  <c r="CM313" i="1"/>
  <c r="EI313" i="1" s="1"/>
  <c r="CM386" i="1"/>
  <c r="EI386" i="1" s="1"/>
  <c r="BV386" i="1"/>
  <c r="CA386" i="1" s="1"/>
  <c r="CC386" i="1" s="1"/>
  <c r="BS363" i="1"/>
  <c r="CM305" i="1"/>
  <c r="EI305" i="1" s="1"/>
  <c r="BV305" i="1"/>
  <c r="CA305" i="1" s="1"/>
  <c r="CC305" i="1" s="1"/>
  <c r="BV276" i="1"/>
  <c r="CA276" i="1" s="1"/>
  <c r="CC276" i="1" s="1"/>
  <c r="CM276" i="1"/>
  <c r="EI276" i="1" s="1"/>
  <c r="BV328" i="1"/>
  <c r="CA328" i="1" s="1"/>
  <c r="CC328" i="1" s="1"/>
  <c r="CM328" i="1"/>
  <c r="EI328" i="1" s="1"/>
  <c r="DW357" i="1"/>
  <c r="EF382" i="1"/>
  <c r="EL382" i="1"/>
  <c r="BV263" i="1"/>
  <c r="CA263" i="1" s="1"/>
  <c r="CC263" i="1" s="1"/>
  <c r="CM263" i="1"/>
  <c r="EI263" i="1" s="1"/>
  <c r="BV281" i="1"/>
  <c r="CA281" i="1" s="1"/>
  <c r="CC281" i="1" s="1"/>
  <c r="CM281" i="1"/>
  <c r="EI281" i="1" s="1"/>
  <c r="ED330" i="1"/>
  <c r="EG330" i="1"/>
  <c r="BJ403" i="1"/>
  <c r="AT403" i="1"/>
  <c r="CD306" i="1"/>
  <c r="CI306" i="1" s="1"/>
  <c r="CB306" i="1"/>
  <c r="AH387" i="1"/>
  <c r="AD387" i="1"/>
  <c r="BV356" i="1"/>
  <c r="CA356" i="1" s="1"/>
  <c r="CC356" i="1" s="1"/>
  <c r="CM356" i="1"/>
  <c r="EI356" i="1" s="1"/>
  <c r="BS356" i="1"/>
  <c r="AP380" i="1"/>
  <c r="BV400" i="1"/>
  <c r="CA400" i="1" s="1"/>
  <c r="CC400" i="1" s="1"/>
  <c r="CM400" i="1"/>
  <c r="EI400" i="1" s="1"/>
  <c r="BS400" i="1"/>
  <c r="EG376" i="1"/>
  <c r="ED376" i="1"/>
  <c r="BE13" i="1"/>
  <c r="BD13" i="1"/>
  <c r="CB355" i="1" l="1"/>
  <c r="EH345" i="1"/>
  <c r="AV345" i="1"/>
  <c r="EH390" i="1"/>
  <c r="AV390" i="1"/>
  <c r="EH383" i="1"/>
  <c r="AV383" i="1"/>
  <c r="EH351" i="1"/>
  <c r="AV351" i="1"/>
  <c r="EH376" i="1"/>
  <c r="AV376" i="1"/>
  <c r="EH389" i="1"/>
  <c r="AV389" i="1"/>
  <c r="EH308" i="1"/>
  <c r="AV308" i="1"/>
  <c r="EH369" i="1"/>
  <c r="AV369" i="1"/>
  <c r="EH388" i="1"/>
  <c r="AV388" i="1"/>
  <c r="EH370" i="1"/>
  <c r="AV370" i="1"/>
  <c r="EH382" i="1"/>
  <c r="AV382" i="1"/>
  <c r="EH375" i="1"/>
  <c r="AV375" i="1"/>
  <c r="EH381" i="1"/>
  <c r="AV381" i="1"/>
  <c r="EH378" i="1"/>
  <c r="AV378" i="1"/>
  <c r="EH399" i="1"/>
  <c r="AV399" i="1"/>
  <c r="EH391" i="1"/>
  <c r="AV391" i="1"/>
  <c r="EH385" i="1"/>
  <c r="AV385" i="1"/>
  <c r="EH362" i="1"/>
  <c r="AV362" i="1"/>
  <c r="EH220" i="1"/>
  <c r="AV220" i="1"/>
  <c r="EH380" i="1"/>
  <c r="AV380" i="1"/>
  <c r="BA398" i="1"/>
  <c r="AV398" i="1"/>
  <c r="EH344" i="1"/>
  <c r="AV344" i="1"/>
  <c r="CD355" i="1"/>
  <c r="CI355" i="1" s="1"/>
  <c r="DD357" i="1"/>
  <c r="EP357" i="1" s="1"/>
  <c r="DB404" i="1"/>
  <c r="CW404" i="1"/>
  <c r="DB330" i="1"/>
  <c r="CW330" i="1"/>
  <c r="DB368" i="1"/>
  <c r="CW368" i="1"/>
  <c r="DB406" i="1"/>
  <c r="CW406" i="1"/>
  <c r="DA330" i="1"/>
  <c r="DB354" i="1"/>
  <c r="CW354" i="1"/>
  <c r="DA401" i="1"/>
  <c r="CW401" i="1"/>
  <c r="BK353" i="1"/>
  <c r="CW353" i="1"/>
  <c r="DB343" i="1"/>
  <c r="CW343" i="1"/>
  <c r="DB360" i="1"/>
  <c r="CW360" i="1"/>
  <c r="DB365" i="1"/>
  <c r="CW365" i="1"/>
  <c r="DB403" i="1"/>
  <c r="CW403" i="1"/>
  <c r="DA407" i="1"/>
  <c r="CW407" i="1"/>
  <c r="DB374" i="1"/>
  <c r="CW374" i="1"/>
  <c r="DB386" i="1"/>
  <c r="CW386" i="1"/>
  <c r="DA225" i="1"/>
  <c r="CW225" i="1"/>
  <c r="DR403" i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BK330" i="1"/>
  <c r="BF393" i="1"/>
  <c r="EH393" i="1"/>
  <c r="BA358" i="1"/>
  <c r="EH358" i="1"/>
  <c r="BF372" i="1"/>
  <c r="EH372" i="1"/>
  <c r="BF400" i="1"/>
  <c r="EH400" i="1"/>
  <c r="BF408" i="1"/>
  <c r="DR408" i="1" s="1" a="1"/>
  <c r="DR408" i="1" s="1"/>
  <c r="EB408" i="1" s="1"/>
  <c r="EH408" i="1"/>
  <c r="BF367" i="1"/>
  <c r="BK367" i="1" s="1"/>
  <c r="EH367" i="1"/>
  <c r="BF398" i="1"/>
  <c r="EH398" i="1"/>
  <c r="BF364" i="1"/>
  <c r="EH364" i="1"/>
  <c r="BF392" i="1"/>
  <c r="EH392" i="1"/>
  <c r="BF346" i="1"/>
  <c r="EH346" i="1"/>
  <c r="DB407" i="1"/>
  <c r="DR407" i="1" a="1"/>
  <c r="DR407" i="1" s="1"/>
  <c r="EB407" i="1" s="1"/>
  <c r="BF410" i="1"/>
  <c r="DA410" i="1" s="1"/>
  <c r="EH410" i="1"/>
  <c r="BK407" i="1"/>
  <c r="BF397" i="1"/>
  <c r="DR397" i="1" s="1" a="1"/>
  <c r="DR397" i="1" s="1"/>
  <c r="EB397" i="1" s="1"/>
  <c r="EH397" i="1"/>
  <c r="BF394" i="1"/>
  <c r="BK394" i="1" s="1"/>
  <c r="EH394" i="1"/>
  <c r="BF371" i="1"/>
  <c r="BK371" i="1" s="1"/>
  <c r="EH371" i="1"/>
  <c r="BF350" i="1"/>
  <c r="BK350" i="1" s="1"/>
  <c r="EH350" i="1"/>
  <c r="BA387" i="1"/>
  <c r="EH387" i="1"/>
  <c r="BF373" i="1"/>
  <c r="DA373" i="1" s="1"/>
  <c r="EH373" i="1"/>
  <c r="BA347" i="1"/>
  <c r="EH347" i="1"/>
  <c r="DR368" i="1" a="1"/>
  <c r="DR368" i="1" s="1"/>
  <c r="EB368" i="1" s="1"/>
  <c r="BF412" i="1"/>
  <c r="DA412" i="1" s="1"/>
  <c r="EH412" i="1"/>
  <c r="BF381" i="1"/>
  <c r="DR381" i="1" s="1" a="1"/>
  <c r="DR381" i="1" s="1"/>
  <c r="EB381" i="1" s="1"/>
  <c r="BF361" i="1"/>
  <c r="CW361" i="1" s="1"/>
  <c r="EH361" i="1"/>
  <c r="AT361" i="1"/>
  <c r="BJ361" i="1"/>
  <c r="BA361" i="1"/>
  <c r="BF379" i="1"/>
  <c r="EH379" i="1"/>
  <c r="BA366" i="1"/>
  <c r="EH366" i="1"/>
  <c r="BF349" i="1"/>
  <c r="EH349" i="1"/>
  <c r="BF377" i="1"/>
  <c r="EH377" i="1"/>
  <c r="BA363" i="1"/>
  <c r="EH363" i="1"/>
  <c r="BK403" i="1"/>
  <c r="DA343" i="1"/>
  <c r="BF396" i="1"/>
  <c r="EH396" i="1"/>
  <c r="BF411" i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EH356" i="1"/>
  <c r="BA352" i="1"/>
  <c r="EH352" i="1"/>
  <c r="BF395" i="1"/>
  <c r="BK395" i="1" s="1"/>
  <c r="EH395" i="1"/>
  <c r="BA384" i="1"/>
  <c r="EH384" i="1"/>
  <c r="BF402" i="1"/>
  <c r="EH402" i="1"/>
  <c r="BF348" i="1"/>
  <c r="EH348" i="1"/>
  <c r="BF355" i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F375" i="1"/>
  <c r="BA370" i="1"/>
  <c r="BF384" i="1"/>
  <c r="BT401" i="1"/>
  <c r="BT387" i="1"/>
  <c r="BT382" i="1"/>
  <c r="BT393" i="1"/>
  <c r="CD335" i="1"/>
  <c r="CI335" i="1" s="1"/>
  <c r="CB335" i="1"/>
  <c r="BF220" i="1"/>
  <c r="AR220" i="1"/>
  <c r="BI220" i="1" s="1"/>
  <c r="AQ220" i="1"/>
  <c r="CD240" i="1"/>
  <c r="CI240" i="1" s="1"/>
  <c r="CB240" i="1"/>
  <c r="DB225" i="1"/>
  <c r="DT225" i="1"/>
  <c r="BH225" i="1"/>
  <c r="DH225" i="1" s="1"/>
  <c r="BK225" i="1"/>
  <c r="BF390" i="1"/>
  <c r="DR390" i="1" s="1" a="1"/>
  <c r="DR390" i="1" s="1"/>
  <c r="EB390" i="1" s="1"/>
  <c r="BA410" i="1"/>
  <c r="BF369" i="1"/>
  <c r="BA349" i="1"/>
  <c r="DR401" i="1" a="1"/>
  <c r="DR401" i="1" s="1"/>
  <c r="EB401" i="1" s="1"/>
  <c r="BA379" i="1"/>
  <c r="BA397" i="1"/>
  <c r="BA395" i="1"/>
  <c r="BA377" i="1"/>
  <c r="BA385" i="1"/>
  <c r="BF385" i="1"/>
  <c r="BF366" i="1"/>
  <c r="BA372" i="1"/>
  <c r="BF382" i="1"/>
  <c r="DR382" i="1" s="1" a="1"/>
  <c r="DR382" i="1" s="1"/>
  <c r="EB382" i="1" s="1"/>
  <c r="BA382" i="1"/>
  <c r="BA350" i="1"/>
  <c r="BA369" i="1"/>
  <c r="BF347" i="1"/>
  <c r="BA389" i="1"/>
  <c r="BA373" i="1"/>
  <c r="BF389" i="1"/>
  <c r="CW389" i="1" s="1"/>
  <c r="BF387" i="1"/>
  <c r="BA400" i="1"/>
  <c r="BA411" i="1"/>
  <c r="BA346" i="1"/>
  <c r="BK409" i="1"/>
  <c r="DB409" i="1"/>
  <c r="BF370" i="1"/>
  <c r="BF363" i="1"/>
  <c r="BK405" i="1"/>
  <c r="DB405" i="1"/>
  <c r="BF383" i="1"/>
  <c r="BA412" i="1"/>
  <c r="BA362" i="1"/>
  <c r="BF362" i="1"/>
  <c r="CW362" i="1" s="1"/>
  <c r="BK401" i="1"/>
  <c r="DB401" i="1"/>
  <c r="BA381" i="1"/>
  <c r="BA408" i="1"/>
  <c r="BT410" i="1"/>
  <c r="BT346" i="1"/>
  <c r="BT379" i="1"/>
  <c r="BT344" i="1"/>
  <c r="BJ380" i="1"/>
  <c r="AT380" i="1"/>
  <c r="CD408" i="1"/>
  <c r="CI408" i="1" s="1"/>
  <c r="CB408" i="1"/>
  <c r="CB387" i="1"/>
  <c r="CD387" i="1"/>
  <c r="CI387" i="1" s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D406" i="1"/>
  <c r="CI406" i="1" s="1"/>
  <c r="CB406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BJ372" i="1"/>
  <c r="AT372" i="1"/>
  <c r="CD316" i="1"/>
  <c r="CI316" i="1" s="1"/>
  <c r="CB316" i="1"/>
  <c r="BT394" i="1"/>
  <c r="CD345" i="1"/>
  <c r="CI345" i="1" s="1"/>
  <c r="CB345" i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BJ356" i="1"/>
  <c r="AT356" i="1"/>
  <c r="CD270" i="1"/>
  <c r="CI270" i="1" s="1"/>
  <c r="CB270" i="1"/>
  <c r="CD146" i="1"/>
  <c r="CI146" i="1" s="1"/>
  <c r="CB146" i="1"/>
  <c r="CD243" i="1"/>
  <c r="CI243" i="1" s="1"/>
  <c r="CB243" i="1"/>
  <c r="BA396" i="1"/>
  <c r="BT364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D398" i="1"/>
  <c r="CI398" i="1" s="1"/>
  <c r="CB398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154" i="1"/>
  <c r="CI154" i="1" s="1"/>
  <c r="CB154" i="1"/>
  <c r="CD245" i="1"/>
  <c r="CI245" i="1" s="1"/>
  <c r="CB245" i="1"/>
  <c r="BT377" i="1"/>
  <c r="BA394" i="1"/>
  <c r="BJ350" i="1"/>
  <c r="AT350" i="1"/>
  <c r="BA392" i="1"/>
  <c r="BA355" i="1"/>
  <c r="BF399" i="1"/>
  <c r="BF391" i="1"/>
  <c r="CB235" i="1"/>
  <c r="CD235" i="1"/>
  <c r="CI235" i="1" s="1"/>
  <c r="CD263" i="1"/>
  <c r="CI263" i="1" s="1"/>
  <c r="CB263" i="1"/>
  <c r="CB391" i="1"/>
  <c r="CD391" i="1"/>
  <c r="CI391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D236" i="1"/>
  <c r="CI236" i="1" s="1"/>
  <c r="CB236" i="1"/>
  <c r="BA375" i="1"/>
  <c r="CD287" i="1"/>
  <c r="CI287" i="1" s="1"/>
  <c r="CB287" i="1"/>
  <c r="CD326" i="1"/>
  <c r="CI326" i="1" s="1"/>
  <c r="CB326" i="1"/>
  <c r="BS383" i="1"/>
  <c r="BT383" i="1"/>
  <c r="BT403" i="1"/>
  <c r="CD290" i="1"/>
  <c r="CI290" i="1" s="1"/>
  <c r="CB290" i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BT408" i="1"/>
  <c r="DR402" i="1" a="1"/>
  <c r="DR402" i="1" s="1"/>
  <c r="EB402" i="1" s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B300" i="1"/>
  <c r="CD300" i="1"/>
  <c r="CI300" i="1" s="1"/>
  <c r="CD230" i="1"/>
  <c r="CI230" i="1" s="1"/>
  <c r="CB230" i="1"/>
  <c r="CD347" i="1"/>
  <c r="CI347" i="1" s="1"/>
  <c r="CB34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B412" i="1"/>
  <c r="CD412" i="1"/>
  <c r="CI412" i="1" s="1"/>
  <c r="CD202" i="1"/>
  <c r="CI202" i="1" s="1"/>
  <c r="CB202" i="1"/>
  <c r="BT354" i="1"/>
  <c r="BJ392" i="1"/>
  <c r="AT392" i="1"/>
  <c r="BJ355" i="1"/>
  <c r="AT355" i="1"/>
  <c r="BT391" i="1"/>
  <c r="BJ376" i="1"/>
  <c r="AT376" i="1"/>
  <c r="CD296" i="1"/>
  <c r="CI296" i="1" s="1"/>
  <c r="CB296" i="1"/>
  <c r="CB274" i="1"/>
  <c r="CD274" i="1"/>
  <c r="CI274" i="1" s="1"/>
  <c r="BT400" i="1"/>
  <c r="CD295" i="1"/>
  <c r="CI295" i="1" s="1"/>
  <c r="CB295" i="1"/>
  <c r="BA308" i="1"/>
  <c r="CD364" i="1"/>
  <c r="CI364" i="1" s="1"/>
  <c r="CB364" i="1"/>
  <c r="DR379" i="1" a="1"/>
  <c r="DR379" i="1" s="1"/>
  <c r="EB379" i="1" s="1"/>
  <c r="BA388" i="1"/>
  <c r="CD372" i="1"/>
  <c r="CI372" i="1" s="1"/>
  <c r="CB372" i="1"/>
  <c r="CB358" i="1"/>
  <c r="CD358" i="1"/>
  <c r="CI358" i="1" s="1"/>
  <c r="BA345" i="1"/>
  <c r="BT376" i="1"/>
  <c r="BF376" i="1"/>
  <c r="CD324" i="1"/>
  <c r="CI324" i="1" s="1"/>
  <c r="CB324" i="1"/>
  <c r="CD255" i="1"/>
  <c r="CI255" i="1" s="1"/>
  <c r="CB255" i="1"/>
  <c r="CD222" i="1"/>
  <c r="CI222" i="1" s="1"/>
  <c r="CB222" i="1"/>
  <c r="BF308" i="1"/>
  <c r="CB191" i="1"/>
  <c r="CD191" i="1"/>
  <c r="CI191" i="1" s="1"/>
  <c r="BA220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CB57" i="1"/>
  <c r="CD57" i="1"/>
  <c r="CI57" i="1" s="1"/>
  <c r="BF345" i="1"/>
  <c r="CD402" i="1"/>
  <c r="CI402" i="1" s="1"/>
  <c r="CB402" i="1"/>
  <c r="CB214" i="1"/>
  <c r="CD214" i="1"/>
  <c r="CI214" i="1" s="1"/>
  <c r="BF358" i="1"/>
  <c r="CD333" i="1"/>
  <c r="CI333" i="1" s="1"/>
  <c r="CB333" i="1"/>
  <c r="BT395" i="1"/>
  <c r="BT356" i="1"/>
  <c r="CB312" i="1"/>
  <c r="CD312" i="1"/>
  <c r="CI312" i="1" s="1"/>
  <c r="CD319" i="1"/>
  <c r="CI319" i="1" s="1"/>
  <c r="CB319" i="1"/>
  <c r="BT402" i="1"/>
  <c r="CD283" i="1"/>
  <c r="CI283" i="1" s="1"/>
  <c r="CB283" i="1"/>
  <c r="BS386" i="1"/>
  <c r="BT386" i="1"/>
  <c r="CB397" i="1"/>
  <c r="CD397" i="1"/>
  <c r="CI397" i="1" s="1"/>
  <c r="DA386" i="1"/>
  <c r="DR386" i="1" a="1"/>
  <c r="DR386" i="1" s="1"/>
  <c r="EB386" i="1" s="1"/>
  <c r="BK386" i="1"/>
  <c r="CD325" i="1"/>
  <c r="CI325" i="1" s="1"/>
  <c r="CB325" i="1"/>
  <c r="BK379" i="1"/>
  <c r="BJ364" i="1"/>
  <c r="AT364" i="1"/>
  <c r="CB388" i="1"/>
  <c r="CD388" i="1"/>
  <c r="CI388" i="1" s="1"/>
  <c r="BJ378" i="1"/>
  <c r="AT378" i="1"/>
  <c r="BA351" i="1"/>
  <c r="BJ387" i="1"/>
  <c r="AT387" i="1"/>
  <c r="BT375" i="1"/>
  <c r="CB390" i="1"/>
  <c r="CD390" i="1"/>
  <c r="CI390" i="1" s="1"/>
  <c r="BJ384" i="1"/>
  <c r="AT384" i="1"/>
  <c r="BJ363" i="1"/>
  <c r="AT363" i="1"/>
  <c r="BS385" i="1"/>
  <c r="BT385" i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BJ395" i="1"/>
  <c r="AT395" i="1"/>
  <c r="BA383" i="1"/>
  <c r="BT411" i="1"/>
  <c r="BF351" i="1"/>
  <c r="BJ373" i="1"/>
  <c r="AT373" i="1"/>
  <c r="CD220" i="1"/>
  <c r="CI220" i="1" s="1"/>
  <c r="CB220" i="1"/>
  <c r="CB380" i="1"/>
  <c r="CD380" i="1"/>
  <c r="CI380" i="1" s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BJ382" i="1"/>
  <c r="AT382" i="1"/>
  <c r="BJ408" i="1"/>
  <c r="AT408" i="1"/>
  <c r="CD227" i="1"/>
  <c r="CI227" i="1" s="1"/>
  <c r="CB227" i="1"/>
  <c r="CD206" i="1"/>
  <c r="CI206" i="1" s="1"/>
  <c r="CB206" i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BJ390" i="1"/>
  <c r="AT390" i="1"/>
  <c r="BJ220" i="1"/>
  <c r="AT220" i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BJ412" i="1"/>
  <c r="AT412" i="1"/>
  <c r="BT345" i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BT372" i="1"/>
  <c r="BF380" i="1"/>
  <c r="CD261" i="1"/>
  <c r="CI261" i="1" s="1"/>
  <c r="CB261" i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BA390" i="1"/>
  <c r="CD340" i="1"/>
  <c r="CI340" i="1" s="1"/>
  <c r="CB340" i="1"/>
  <c r="CD266" i="1"/>
  <c r="CI266" i="1" s="1"/>
  <c r="CB266" i="1"/>
  <c r="CD254" i="1"/>
  <c r="CI254" i="1" s="1"/>
  <c r="CB254" i="1"/>
  <c r="CD394" i="1"/>
  <c r="CI394" i="1" s="1"/>
  <c r="CB394" i="1"/>
  <c r="BJ377" i="1"/>
  <c r="AT377" i="1"/>
  <c r="BJ411" i="1"/>
  <c r="AT411" i="1"/>
  <c r="CB251" i="1"/>
  <c r="CD251" i="1"/>
  <c r="CI251" i="1" s="1"/>
  <c r="CD152" i="1"/>
  <c r="CI152" i="1" s="1"/>
  <c r="CB152" i="1"/>
  <c r="CD321" i="1"/>
  <c r="CI321" i="1" s="1"/>
  <c r="CB321" i="1"/>
  <c r="CD260" i="1"/>
  <c r="CI260" i="1" s="1"/>
  <c r="CB260" i="1"/>
  <c r="BF344" i="1"/>
  <c r="CD403" i="1"/>
  <c r="CI403" i="1" s="1"/>
  <c r="CB403" i="1"/>
  <c r="CD281" i="1"/>
  <c r="CI281" i="1" s="1"/>
  <c r="CB281" i="1"/>
  <c r="CB329" i="1"/>
  <c r="CD329" i="1"/>
  <c r="CI329" i="1" s="1"/>
  <c r="BJ367" i="1"/>
  <c r="AT367" i="1"/>
  <c r="CD67" i="1"/>
  <c r="CI67" i="1" s="1"/>
  <c r="CB67" i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262" i="1"/>
  <c r="CI262" i="1" s="1"/>
  <c r="CB262" i="1"/>
  <c r="CB207" i="1"/>
  <c r="CD207" i="1"/>
  <c r="CI207" i="1" s="1"/>
  <c r="CD282" i="1"/>
  <c r="CI282" i="1" s="1"/>
  <c r="CB282" i="1"/>
  <c r="CD280" i="1"/>
  <c r="CI280" i="1" s="1"/>
  <c r="CB280" i="1"/>
  <c r="CD275" i="1"/>
  <c r="CI275" i="1" s="1"/>
  <c r="CB275" i="1"/>
  <c r="CD244" i="1"/>
  <c r="CI244" i="1" s="1"/>
  <c r="CB244" i="1"/>
  <c r="CB331" i="1"/>
  <c r="CD331" i="1"/>
  <c r="CI331" i="1" s="1"/>
  <c r="CD256" i="1"/>
  <c r="CI256" i="1" s="1"/>
  <c r="CB256" i="1"/>
  <c r="BJ371" i="1"/>
  <c r="AT371" i="1"/>
  <c r="CB393" i="1"/>
  <c r="CD393" i="1"/>
  <c r="CI393" i="1" s="1"/>
  <c r="CB91" i="1"/>
  <c r="CD91" i="1"/>
  <c r="CI91" i="1" s="1"/>
  <c r="CD366" i="1"/>
  <c r="CI366" i="1" s="1"/>
  <c r="CB366" i="1"/>
  <c r="CD246" i="1"/>
  <c r="CI246" i="1" s="1"/>
  <c r="CB246" i="1"/>
  <c r="BT406" i="1"/>
  <c r="CD379" i="1"/>
  <c r="CI379" i="1" s="1"/>
  <c r="CB379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BJ366" i="1"/>
  <c r="AT366" i="1"/>
  <c r="BT347" i="1"/>
  <c r="BJ369" i="1"/>
  <c r="AT369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D330" i="1" l="1"/>
  <c r="DD343" i="1"/>
  <c r="EP343" i="1" s="1"/>
  <c r="DA408" i="1"/>
  <c r="DD407" i="1"/>
  <c r="EP407" i="1" s="1"/>
  <c r="DR412" i="1" a="1"/>
  <c r="DR412" i="1" s="1"/>
  <c r="EB412" i="1" s="1"/>
  <c r="DD403" i="1"/>
  <c r="EP403" i="1" s="1"/>
  <c r="DR395" i="1" a="1"/>
  <c r="DR395" i="1" s="1"/>
  <c r="EB395" i="1" s="1"/>
  <c r="DA395" i="1"/>
  <c r="DD368" i="1"/>
  <c r="EP368" i="1" s="1"/>
  <c r="DD401" i="1"/>
  <c r="EP401" i="1" s="1"/>
  <c r="DD409" i="1"/>
  <c r="EP409" i="1" s="1"/>
  <c r="DB308" i="1"/>
  <c r="CW308" i="1"/>
  <c r="DB376" i="1"/>
  <c r="CW376" i="1"/>
  <c r="DD225" i="1"/>
  <c r="DB355" i="1"/>
  <c r="CW355" i="1"/>
  <c r="BK349" i="1"/>
  <c r="CW349" i="1"/>
  <c r="DB410" i="1"/>
  <c r="DD410" i="1" s="1"/>
  <c r="EP410" i="1" s="1"/>
  <c r="CW410" i="1"/>
  <c r="DB400" i="1"/>
  <c r="CW400" i="1"/>
  <c r="DB384" i="1"/>
  <c r="CW384" i="1"/>
  <c r="DR369" i="1" a="1"/>
  <c r="DR369" i="1" s="1"/>
  <c r="EB369" i="1" s="1"/>
  <c r="CW369" i="1"/>
  <c r="DB348" i="1"/>
  <c r="CW348" i="1"/>
  <c r="BK372" i="1"/>
  <c r="CW372" i="1"/>
  <c r="DA383" i="1"/>
  <c r="CW383" i="1"/>
  <c r="DB347" i="1"/>
  <c r="CW347" i="1"/>
  <c r="BK375" i="1"/>
  <c r="CW375" i="1"/>
  <c r="DB373" i="1"/>
  <c r="DD373" i="1" s="1"/>
  <c r="EP373" i="1" s="1"/>
  <c r="CW373" i="1"/>
  <c r="DB358" i="1"/>
  <c r="CW358" i="1"/>
  <c r="BK390" i="1"/>
  <c r="CW390" i="1"/>
  <c r="BK352" i="1"/>
  <c r="CW352" i="1"/>
  <c r="BK402" i="1"/>
  <c r="CW402" i="1"/>
  <c r="DB379" i="1"/>
  <c r="CW379" i="1"/>
  <c r="DB346" i="1"/>
  <c r="CW346" i="1"/>
  <c r="DB344" i="1"/>
  <c r="CW344" i="1"/>
  <c r="DB411" i="1"/>
  <c r="CW411" i="1"/>
  <c r="DB392" i="1"/>
  <c r="CW392" i="1"/>
  <c r="DB393" i="1"/>
  <c r="CW393" i="1"/>
  <c r="BK410" i="1"/>
  <c r="DB382" i="1"/>
  <c r="CW382" i="1"/>
  <c r="DA220" i="1"/>
  <c r="CW220" i="1"/>
  <c r="DB350" i="1"/>
  <c r="CW350" i="1"/>
  <c r="DB363" i="1"/>
  <c r="CW363" i="1"/>
  <c r="DB395" i="1"/>
  <c r="CW395" i="1"/>
  <c r="DB396" i="1"/>
  <c r="CW396" i="1"/>
  <c r="DB364" i="1"/>
  <c r="CW364" i="1"/>
  <c r="DA370" i="1"/>
  <c r="CW370" i="1"/>
  <c r="BK366" i="1"/>
  <c r="CW366" i="1"/>
  <c r="DB371" i="1"/>
  <c r="CW371" i="1"/>
  <c r="DB351" i="1"/>
  <c r="CW351" i="1"/>
  <c r="BK385" i="1"/>
  <c r="CW385" i="1"/>
  <c r="DB398" i="1"/>
  <c r="CW398" i="1"/>
  <c r="DB380" i="1"/>
  <c r="CW380" i="1"/>
  <c r="DB345" i="1"/>
  <c r="CW345" i="1"/>
  <c r="DB391" i="1"/>
  <c r="CW391" i="1"/>
  <c r="DB394" i="1"/>
  <c r="CW394" i="1"/>
  <c r="DB399" i="1"/>
  <c r="CW399" i="1"/>
  <c r="DB356" i="1"/>
  <c r="CW356" i="1"/>
  <c r="DB381" i="1"/>
  <c r="CW381" i="1"/>
  <c r="DB367" i="1"/>
  <c r="CW367" i="1"/>
  <c r="DB397" i="1"/>
  <c r="CW397" i="1"/>
  <c r="DB388" i="1"/>
  <c r="CW388" i="1"/>
  <c r="DB377" i="1"/>
  <c r="CW377" i="1"/>
  <c r="DB412" i="1"/>
  <c r="DD412" i="1" s="1"/>
  <c r="EP412" i="1" s="1"/>
  <c r="CW412" i="1"/>
  <c r="BK408" i="1"/>
  <c r="CW408" i="1"/>
  <c r="DB378" i="1"/>
  <c r="CW378" i="1"/>
  <c r="DA387" i="1"/>
  <c r="CW387" i="1"/>
  <c r="DA350" i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A402" i="1"/>
  <c r="BK400" i="1"/>
  <c r="DA392" i="1"/>
  <c r="BK364" i="1"/>
  <c r="DR410" i="1" a="1"/>
  <c r="DR410" i="1" s="1"/>
  <c r="EB410" i="1" s="1"/>
  <c r="DA397" i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R400" i="1" a="1"/>
  <c r="DR400" i="1" s="1"/>
  <c r="EB400" i="1" s="1"/>
  <c r="DA371" i="1"/>
  <c r="DR346" i="1" a="1"/>
  <c r="DR346" i="1" s="1"/>
  <c r="EB346" i="1" s="1"/>
  <c r="DA396" i="1"/>
  <c r="DB349" i="1"/>
  <c r="DA367" i="1"/>
  <c r="BK356" i="1"/>
  <c r="DR349" i="1" a="1"/>
  <c r="DR349" i="1" s="1"/>
  <c r="EB349" i="1" s="1"/>
  <c r="BK355" i="1"/>
  <c r="DR392" i="1" a="1"/>
  <c r="DR392" i="1" s="1"/>
  <c r="EB392" i="1" s="1"/>
  <c r="DA356" i="1"/>
  <c r="DA398" i="1"/>
  <c r="DA393" i="1"/>
  <c r="DA377" i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A394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B408" i="1"/>
  <c r="BK393" i="1"/>
  <c r="DA355" i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A352" i="1"/>
  <c r="DR375" i="1" a="1"/>
  <c r="DR375" i="1" s="1"/>
  <c r="EB375" i="1" s="1"/>
  <c r="DA375" i="1"/>
  <c r="DA384" i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DA362" i="1"/>
  <c r="DR387" i="1" a="1"/>
  <c r="DR387" i="1" s="1"/>
  <c r="EB387" i="1" s="1"/>
  <c r="DR385" i="1" a="1"/>
  <c r="DR385" i="1" s="1"/>
  <c r="EB385" i="1" s="1"/>
  <c r="DA347" i="1"/>
  <c r="BK347" i="1"/>
  <c r="DB220" i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BK389" i="1"/>
  <c r="DB389" i="1"/>
  <c r="BK362" i="1"/>
  <c r="DB362" i="1"/>
  <c r="BK387" i="1"/>
  <c r="DB387" i="1"/>
  <c r="BK383" i="1"/>
  <c r="DB383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408" i="1" l="1"/>
  <c r="EP408" i="1" s="1"/>
  <c r="DD348" i="1"/>
  <c r="EP348" i="1" s="1"/>
  <c r="DD398" i="1"/>
  <c r="EP398" i="1" s="1"/>
  <c r="DD367" i="1"/>
  <c r="EP367" i="1" s="1"/>
  <c r="DD392" i="1"/>
  <c r="EP392" i="1" s="1"/>
  <c r="DD384" i="1"/>
  <c r="EP384" i="1" s="1"/>
  <c r="DD370" i="1"/>
  <c r="EP370" i="1" s="1"/>
  <c r="DD394" i="1"/>
  <c r="EP394" i="1" s="1"/>
  <c r="DD387" i="1"/>
  <c r="EP387" i="1" s="1"/>
  <c r="DD346" i="1"/>
  <c r="EP346" i="1" s="1"/>
  <c r="DD381" i="1"/>
  <c r="EP381" i="1" s="1"/>
  <c r="DD347" i="1"/>
  <c r="EP347" i="1" s="1"/>
  <c r="DD363" i="1"/>
  <c r="EP363" i="1" s="1"/>
  <c r="DD393" i="1"/>
  <c r="EP393" i="1" s="1"/>
  <c r="DD395" i="1"/>
  <c r="EP395" i="1" s="1"/>
  <c r="DD350" i="1"/>
  <c r="EP350" i="1" s="1"/>
  <c r="DD379" i="1"/>
  <c r="EP379" i="1" s="1"/>
  <c r="DD372" i="1"/>
  <c r="EP372" i="1" s="1"/>
  <c r="DD377" i="1"/>
  <c r="EP377" i="1" s="1"/>
  <c r="DD364" i="1"/>
  <c r="EP364" i="1" s="1"/>
  <c r="DD356" i="1"/>
  <c r="EP356" i="1" s="1"/>
  <c r="DD382" i="1"/>
  <c r="EP382" i="1" s="1"/>
  <c r="DD411" i="1"/>
  <c r="EP411" i="1" s="1"/>
  <c r="DD397" i="1"/>
  <c r="EP397" i="1" s="1"/>
  <c r="DD355" i="1"/>
  <c r="EP355" i="1" s="1"/>
  <c r="DD396" i="1"/>
  <c r="EP396" i="1" s="1"/>
  <c r="DD400" i="1"/>
  <c r="EP400" i="1" s="1"/>
  <c r="DD383" i="1"/>
  <c r="EP383" i="1" s="1"/>
  <c r="DD220" i="1"/>
  <c r="DD371" i="1"/>
  <c r="EP371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AM13" i="1"/>
  <c r="T34" i="5"/>
  <c r="BN13" i="1"/>
  <c r="AA13" i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P13" i="1" l="1"/>
  <c r="BQ13" i="1" s="1"/>
  <c r="BV166" i="1"/>
  <c r="CA166" i="1" s="1"/>
  <c r="BV168" i="1"/>
  <c r="CA168" i="1" s="1"/>
  <c r="BV142" i="1"/>
  <c r="CA142" i="1" s="1"/>
  <c r="BV178" i="1"/>
  <c r="CA178" i="1" s="1"/>
  <c r="BV73" i="1"/>
  <c r="CA73" i="1" s="1"/>
  <c r="BV75" i="1"/>
  <c r="CA75" i="1" s="1"/>
  <c r="BV174" i="1"/>
  <c r="CA174" i="1" s="1"/>
  <c r="BV180" i="1"/>
  <c r="CA180" i="1" s="1"/>
  <c r="CM96" i="1"/>
  <c r="EI96" i="1" s="1"/>
  <c r="BV54" i="1"/>
  <c r="CA54" i="1" s="1"/>
  <c r="BV96" i="1"/>
  <c r="CA96" i="1" s="1"/>
  <c r="BV176" i="1"/>
  <c r="CA176" i="1" s="1"/>
  <c r="BV143" i="1"/>
  <c r="CA143" i="1" s="1"/>
  <c r="BV125" i="1"/>
  <c r="CA125" i="1" s="1"/>
  <c r="BV118" i="1"/>
  <c r="CA118" i="1" s="1"/>
  <c r="BV149" i="1"/>
  <c r="CA149" i="1" s="1"/>
  <c r="BV106" i="1"/>
  <c r="CA106" i="1" s="1"/>
  <c r="BV90" i="1"/>
  <c r="CA90" i="1" s="1"/>
  <c r="BV181" i="1"/>
  <c r="CA181" i="1" s="1"/>
  <c r="BV139" i="1"/>
  <c r="CA139" i="1" s="1"/>
  <c r="BV187" i="1"/>
  <c r="CA187" i="1" s="1"/>
  <c r="CM14" i="1"/>
  <c r="EI14" i="1" s="1"/>
  <c r="BV80" i="1"/>
  <c r="CA80" i="1" s="1"/>
  <c r="BV36" i="1"/>
  <c r="CA36" i="1" s="1"/>
  <c r="BV108" i="1"/>
  <c r="CA108" i="1" s="1"/>
  <c r="BV126" i="1"/>
  <c r="CA126" i="1" s="1"/>
  <c r="BV53" i="1"/>
  <c r="CA53" i="1" s="1"/>
  <c r="BV50" i="1"/>
  <c r="CA50" i="1" s="1"/>
  <c r="BV183" i="1"/>
  <c r="CA183" i="1" s="1"/>
  <c r="BV121" i="1"/>
  <c r="CA121" i="1" s="1"/>
  <c r="BV49" i="1"/>
  <c r="CA49" i="1" s="1"/>
  <c r="BV18" i="1"/>
  <c r="CA18" i="1" s="1"/>
  <c r="BV100" i="1"/>
  <c r="CA100" i="1" s="1"/>
  <c r="BV159" i="1"/>
  <c r="CA159" i="1" s="1"/>
  <c r="BV136" i="1"/>
  <c r="CA136" i="1" s="1"/>
  <c r="BV140" i="1"/>
  <c r="CA140" i="1" s="1"/>
  <c r="BV70" i="1"/>
  <c r="CA70" i="1" s="1"/>
  <c r="BV86" i="1"/>
  <c r="CA86" i="1" s="1"/>
  <c r="BV33" i="1"/>
  <c r="CA33" i="1" s="1"/>
  <c r="BV93" i="1"/>
  <c r="CA93" i="1" s="1"/>
  <c r="BV94" i="1"/>
  <c r="CA94" i="1" s="1"/>
  <c r="BV25" i="1"/>
  <c r="CA25" i="1" s="1"/>
  <c r="BV99" i="1"/>
  <c r="CA99" i="1" s="1"/>
  <c r="CM18" i="1"/>
  <c r="EI18" i="1" s="1"/>
  <c r="CM108" i="1"/>
  <c r="EI108" i="1" s="1"/>
  <c r="CM86" i="1"/>
  <c r="EI86" i="1" s="1"/>
  <c r="CM33" i="1"/>
  <c r="EI33" i="1" s="1"/>
  <c r="CM93" i="1"/>
  <c r="EI93" i="1" s="1"/>
  <c r="BV40" i="1"/>
  <c r="CA40" i="1" s="1"/>
  <c r="BV79" i="1"/>
  <c r="CA79" i="1" s="1"/>
  <c r="BV171" i="1"/>
  <c r="CA171" i="1" s="1"/>
  <c r="BV102" i="1"/>
  <c r="CA102" i="1" s="1"/>
  <c r="BV82" i="1"/>
  <c r="CA82" i="1" s="1"/>
  <c r="BV71" i="1"/>
  <c r="CA71" i="1" s="1"/>
  <c r="BV135" i="1"/>
  <c r="CA135" i="1" s="1"/>
  <c r="BV114" i="1"/>
  <c r="CA114" i="1" s="1"/>
  <c r="BV87" i="1"/>
  <c r="CA87" i="1" s="1"/>
  <c r="BV35" i="1"/>
  <c r="CA35" i="1" s="1"/>
  <c r="BV76" i="1"/>
  <c r="CA76" i="1" s="1"/>
  <c r="BV162" i="1"/>
  <c r="CA162" i="1" s="1"/>
  <c r="BV153" i="1"/>
  <c r="CA153" i="1" s="1"/>
  <c r="BV130" i="1"/>
  <c r="CA130" i="1" s="1"/>
  <c r="CM42" i="1"/>
  <c r="EI42" i="1" s="1"/>
  <c r="BV185" i="1"/>
  <c r="CA185" i="1" s="1"/>
  <c r="BV51" i="1"/>
  <c r="CA51" i="1" s="1"/>
  <c r="BV64" i="1"/>
  <c r="CA64" i="1" s="1"/>
  <c r="CM76" i="1"/>
  <c r="EI76" i="1" s="1"/>
  <c r="BV60" i="1"/>
  <c r="CA60" i="1" s="1"/>
  <c r="BV83" i="1"/>
  <c r="CA83" i="1" s="1"/>
  <c r="BV150" i="1"/>
  <c r="CA150" i="1" s="1"/>
  <c r="BV42" i="1"/>
  <c r="CA42" i="1" s="1"/>
  <c r="BV88" i="1"/>
  <c r="CA88" i="1" s="1"/>
  <c r="CM38" i="1"/>
  <c r="EI38" i="1" s="1"/>
  <c r="BV133" i="1"/>
  <c r="CA133" i="1" s="1"/>
  <c r="BV55" i="1"/>
  <c r="CA55" i="1" s="1"/>
  <c r="BV89" i="1"/>
  <c r="CA89" i="1" s="1"/>
  <c r="BV34" i="1"/>
  <c r="CA34" i="1" s="1"/>
  <c r="CM115" i="1"/>
  <c r="EI115" i="1" s="1"/>
  <c r="BV188" i="1"/>
  <c r="CA188" i="1" s="1"/>
  <c r="BV38" i="1"/>
  <c r="CA38" i="1" s="1"/>
  <c r="CM133" i="1"/>
  <c r="EI133" i="1" s="1"/>
  <c r="BV104" i="1"/>
  <c r="CA104" i="1" s="1"/>
  <c r="BV27" i="1"/>
  <c r="CA27" i="1" s="1"/>
  <c r="BV78" i="1"/>
  <c r="CA78" i="1" s="1"/>
  <c r="BV120" i="1"/>
  <c r="CA120" i="1" s="1"/>
  <c r="CM163" i="1"/>
  <c r="EI163" i="1" s="1"/>
  <c r="BV192" i="1"/>
  <c r="CA192" i="1" s="1"/>
  <c r="BV84" i="1"/>
  <c r="CA84" i="1" s="1"/>
  <c r="BV115" i="1"/>
  <c r="CA115" i="1" s="1"/>
  <c r="BV23" i="1"/>
  <c r="CA23" i="1" s="1"/>
  <c r="CM104" i="1"/>
  <c r="EI104" i="1" s="1"/>
  <c r="BV117" i="1"/>
  <c r="CA117" i="1" s="1"/>
  <c r="CM101" i="1"/>
  <c r="EI101" i="1" s="1"/>
  <c r="BV66" i="1"/>
  <c r="CA66" i="1" s="1"/>
  <c r="BV170" i="1"/>
  <c r="CA170" i="1" s="1"/>
  <c r="BV163" i="1"/>
  <c r="CA163" i="1" s="1"/>
  <c r="BV186" i="1"/>
  <c r="CA186" i="1" s="1"/>
  <c r="BV110" i="1"/>
  <c r="CA110" i="1" s="1"/>
  <c r="BV128" i="1"/>
  <c r="CA128" i="1" s="1"/>
  <c r="BV72" i="1"/>
  <c r="CA72" i="1" s="1"/>
  <c r="BV116" i="1"/>
  <c r="CA116" i="1" s="1"/>
  <c r="BV158" i="1"/>
  <c r="CA158" i="1" s="1"/>
  <c r="BV107" i="1"/>
  <c r="CA107" i="1" s="1"/>
  <c r="BV165" i="1"/>
  <c r="CA165" i="1" s="1"/>
  <c r="BV137" i="1"/>
  <c r="CA137" i="1" s="1"/>
  <c r="CM170" i="1"/>
  <c r="EI170" i="1" s="1"/>
  <c r="BV157" i="1"/>
  <c r="CA157" i="1" s="1"/>
  <c r="BV21" i="1"/>
  <c r="CA21" i="1" s="1"/>
  <c r="BV169" i="1"/>
  <c r="CA169" i="1" s="1"/>
  <c r="BV85" i="1"/>
  <c r="CA85" i="1" s="1"/>
  <c r="CM186" i="1"/>
  <c r="EI186" i="1" s="1"/>
  <c r="CM110" i="1"/>
  <c r="EI110" i="1" s="1"/>
  <c r="CM116" i="1"/>
  <c r="EI116" i="1" s="1"/>
  <c r="BV124" i="1"/>
  <c r="CA124" i="1" s="1"/>
  <c r="BV101" i="1"/>
  <c r="CA101" i="1" s="1"/>
  <c r="BV31" i="1"/>
  <c r="CA31" i="1" s="1"/>
  <c r="CM157" i="1"/>
  <c r="EI157" i="1" s="1"/>
  <c r="BV61" i="1"/>
  <c r="CA61" i="1" s="1"/>
  <c r="CM21" i="1"/>
  <c r="EI21" i="1" s="1"/>
  <c r="BV46" i="1"/>
  <c r="CA46" i="1" s="1"/>
  <c r="BV45" i="1"/>
  <c r="CA45" i="1" s="1"/>
  <c r="BV95" i="1"/>
  <c r="CA95" i="1" s="1"/>
  <c r="BV179" i="1"/>
  <c r="CA179" i="1" s="1"/>
  <c r="CM124" i="1"/>
  <c r="EI124" i="1" s="1"/>
  <c r="BV155" i="1"/>
  <c r="CA155" i="1" s="1"/>
  <c r="BV173" i="1"/>
  <c r="CA173" i="1" s="1"/>
  <c r="BV103" i="1"/>
  <c r="CA103" i="1" s="1"/>
  <c r="BV156" i="1"/>
  <c r="CA156" i="1" s="1"/>
  <c r="BV69" i="1"/>
  <c r="CA69" i="1" s="1"/>
  <c r="BV92" i="1"/>
  <c r="CA92" i="1" s="1"/>
  <c r="CM45" i="1"/>
  <c r="EI45" i="1" s="1"/>
  <c r="CM117" i="1"/>
  <c r="EI117" i="1" s="1"/>
  <c r="BV189" i="1"/>
  <c r="CA189" i="1" s="1"/>
  <c r="BV122" i="1"/>
  <c r="CA122" i="1" s="1"/>
  <c r="BV112" i="1"/>
  <c r="CA112" i="1" s="1"/>
  <c r="CM189" i="1"/>
  <c r="EI189" i="1" s="1"/>
  <c r="CM145" i="1"/>
  <c r="EI145" i="1" s="1"/>
  <c r="BV68" i="1"/>
  <c r="CA68" i="1" s="1"/>
  <c r="BV144" i="1"/>
  <c r="CA144" i="1" s="1"/>
  <c r="CM103" i="1"/>
  <c r="EI103" i="1" s="1"/>
  <c r="CM156" i="1"/>
  <c r="EI156" i="1" s="1"/>
  <c r="CM92" i="1"/>
  <c r="EI92" i="1" s="1"/>
  <c r="BV145" i="1"/>
  <c r="CA145" i="1" s="1"/>
  <c r="BV97" i="1"/>
  <c r="CA97" i="1" s="1"/>
  <c r="CM68" i="1"/>
  <c r="EI68" i="1" s="1"/>
  <c r="BV190" i="1"/>
  <c r="CA190" i="1" s="1"/>
  <c r="BV131" i="1"/>
  <c r="CA131" i="1" s="1"/>
  <c r="BV44" i="1"/>
  <c r="CA44" i="1" s="1"/>
  <c r="BV148" i="1"/>
  <c r="CA148" i="1" s="1"/>
  <c r="BV14" i="1"/>
  <c r="CA14" i="1" s="1"/>
  <c r="CM122" i="1"/>
  <c r="EI122" i="1" s="1"/>
  <c r="CM179" i="1"/>
  <c r="EI179" i="1" s="1"/>
  <c r="BV161" i="1"/>
  <c r="CA161" i="1" s="1"/>
  <c r="BV160" i="1"/>
  <c r="CA160" i="1" s="1"/>
  <c r="BV184" i="1"/>
  <c r="CA184" i="1" s="1"/>
  <c r="BV138" i="1"/>
  <c r="CA138" i="1" s="1"/>
  <c r="CM99" i="1"/>
  <c r="EI99" i="1" s="1"/>
  <c r="CQ7" i="1"/>
  <c r="AB13" i="1"/>
  <c r="AC167" i="1"/>
  <c r="AJ167" i="1" s="1"/>
  <c r="AC44" i="1"/>
  <c r="AC46" i="1"/>
  <c r="AC24" i="1"/>
  <c r="AC25" i="1"/>
  <c r="AC30" i="1"/>
  <c r="AC75" i="1"/>
  <c r="AC72" i="1"/>
  <c r="AC95" i="1"/>
  <c r="AC178" i="1"/>
  <c r="AC23" i="1"/>
  <c r="AC190" i="1"/>
  <c r="AC153" i="1"/>
  <c r="AC32" i="1"/>
  <c r="AC103" i="1"/>
  <c r="AC166" i="1"/>
  <c r="AC42" i="1"/>
  <c r="AC66" i="1"/>
  <c r="AC181" i="1"/>
  <c r="AC157" i="1"/>
  <c r="AC124" i="1"/>
  <c r="AC81" i="1"/>
  <c r="AC177" i="1"/>
  <c r="AC77" i="1"/>
  <c r="AC21" i="1"/>
  <c r="AC179" i="1"/>
  <c r="AC17" i="1"/>
  <c r="AC162" i="1"/>
  <c r="AC93" i="1"/>
  <c r="AC83" i="1"/>
  <c r="AC82" i="1"/>
  <c r="AC101" i="1"/>
  <c r="AC65" i="1"/>
  <c r="AC45" i="1"/>
  <c r="AC94" i="1"/>
  <c r="AC160" i="1"/>
  <c r="AC90" i="1"/>
  <c r="AC171" i="1"/>
  <c r="AC54" i="1"/>
  <c r="AC148" i="1"/>
  <c r="AC149" i="1"/>
  <c r="AC80" i="1"/>
  <c r="AC170" i="1"/>
  <c r="AC64" i="1"/>
  <c r="AC131" i="1"/>
  <c r="AC28" i="1"/>
  <c r="AC60" i="1"/>
  <c r="AC119" i="1"/>
  <c r="AC184" i="1"/>
  <c r="AC69" i="1"/>
  <c r="AC150" i="1"/>
  <c r="AC118" i="1"/>
  <c r="AC183" i="1"/>
  <c r="AC70" i="1"/>
  <c r="AC147" i="1"/>
  <c r="AC173" i="1"/>
  <c r="AC33" i="1"/>
  <c r="AC51" i="1"/>
  <c r="AC130" i="1"/>
  <c r="AC43" i="1"/>
  <c r="AC113" i="1"/>
  <c r="AC41" i="1"/>
  <c r="AC140" i="1"/>
  <c r="AC99" i="1"/>
  <c r="AC108" i="1"/>
  <c r="AC172" i="1"/>
  <c r="AC161" i="1"/>
  <c r="AC143" i="1"/>
  <c r="AC180" i="1"/>
  <c r="AC158" i="1"/>
  <c r="AC22" i="1"/>
  <c r="AC126" i="1"/>
  <c r="AC59" i="1"/>
  <c r="AC106" i="1"/>
  <c r="AC98" i="1"/>
  <c r="AC49" i="1"/>
  <c r="AC144" i="1"/>
  <c r="AC47" i="1"/>
  <c r="AC137" i="1"/>
  <c r="AC29" i="1"/>
  <c r="AC138" i="1"/>
  <c r="AC50" i="1"/>
  <c r="AC58" i="1"/>
  <c r="AC100" i="1"/>
  <c r="AC37" i="1"/>
  <c r="AC117" i="1"/>
  <c r="AC35" i="1"/>
  <c r="AC53" i="1"/>
  <c r="AC134" i="1"/>
  <c r="AC16" i="1"/>
  <c r="AC111" i="1"/>
  <c r="AC34" i="1"/>
  <c r="AC125" i="1"/>
  <c r="AC78" i="1"/>
  <c r="AC38" i="1"/>
  <c r="AC71" i="1"/>
  <c r="AC192" i="1"/>
  <c r="AC18" i="1"/>
  <c r="AC63" i="1"/>
  <c r="AC135" i="1"/>
  <c r="AC73" i="1"/>
  <c r="AC96" i="1"/>
  <c r="AC155" i="1"/>
  <c r="AC85" i="1"/>
  <c r="AC40" i="1"/>
  <c r="AC97" i="1"/>
  <c r="AC56" i="1"/>
  <c r="AC188" i="1"/>
  <c r="AC107" i="1"/>
  <c r="AC86" i="1"/>
  <c r="AC84" i="1"/>
  <c r="AC175" i="1"/>
  <c r="AC68" i="1"/>
  <c r="AC129" i="1"/>
  <c r="AC120" i="1"/>
  <c r="AC20" i="1"/>
  <c r="AC156" i="1"/>
  <c r="AC187" i="1"/>
  <c r="AC87" i="1"/>
  <c r="AC74" i="1"/>
  <c r="AC189" i="1"/>
  <c r="AC105" i="1"/>
  <c r="AC142" i="1"/>
  <c r="AC48" i="1"/>
  <c r="AC15" i="1"/>
  <c r="AC88" i="1"/>
  <c r="AC114" i="1"/>
  <c r="AC186" i="1"/>
  <c r="AC185" i="1"/>
  <c r="AC102" i="1"/>
  <c r="AC115" i="1"/>
  <c r="AC55" i="1"/>
  <c r="AC159" i="1"/>
  <c r="AC39" i="1"/>
  <c r="AC145" i="1"/>
  <c r="AC109" i="1"/>
  <c r="AC76" i="1"/>
  <c r="AC151" i="1"/>
  <c r="AC79" i="1"/>
  <c r="AC139" i="1"/>
  <c r="AC176" i="1"/>
  <c r="AC133" i="1"/>
  <c r="AC89" i="1"/>
  <c r="AC164" i="1"/>
  <c r="AC31" i="1"/>
  <c r="AC163" i="1"/>
  <c r="AC61" i="1"/>
  <c r="AC168" i="1"/>
  <c r="AC174" i="1"/>
  <c r="AC92" i="1"/>
  <c r="AC116" i="1"/>
  <c r="AC136" i="1"/>
  <c r="AC132" i="1"/>
  <c r="AC62" i="1"/>
  <c r="AC112" i="1"/>
  <c r="AC169" i="1"/>
  <c r="AC165" i="1"/>
  <c r="AC26" i="1"/>
  <c r="AC128" i="1"/>
  <c r="AC27" i="1"/>
  <c r="AC14" i="1"/>
  <c r="AC104" i="1"/>
  <c r="AC121" i="1"/>
  <c r="AC122" i="1"/>
  <c r="AC123" i="1"/>
  <c r="AC36" i="1"/>
  <c r="AC110" i="1"/>
  <c r="BV52" i="1"/>
  <c r="CA52" i="1" s="1"/>
  <c r="CC52" i="1" s="1"/>
  <c r="CM52" i="1"/>
  <c r="EI52" i="1" s="1"/>
  <c r="BV141" i="1"/>
  <c r="CA141" i="1" s="1"/>
  <c r="CC141" i="1" s="1"/>
  <c r="CM147" i="1"/>
  <c r="EI147" i="1" s="1"/>
  <c r="CM141" i="1"/>
  <c r="EI141" i="1" s="1"/>
  <c r="BV147" i="1"/>
  <c r="CA147" i="1" s="1"/>
  <c r="BV205" i="1"/>
  <c r="CA205" i="1" s="1"/>
  <c r="CC205" i="1" s="1"/>
  <c r="CM205" i="1"/>
  <c r="EI205" i="1" s="1"/>
  <c r="CM167" i="1"/>
  <c r="EI167" i="1" s="1"/>
  <c r="BV167" i="1"/>
  <c r="CA167" i="1" s="1"/>
  <c r="CC167" i="1" s="1"/>
  <c r="BV201" i="1"/>
  <c r="CA201" i="1" s="1"/>
  <c r="CC201" i="1" s="1"/>
  <c r="BV151" i="1"/>
  <c r="CA151" i="1" s="1"/>
  <c r="CC151" i="1" s="1"/>
  <c r="BV248" i="1"/>
  <c r="CA248" i="1" s="1"/>
  <c r="CC248" i="1" s="1"/>
  <c r="BV24" i="1"/>
  <c r="CA24" i="1" s="1"/>
  <c r="BV247" i="1"/>
  <c r="CA247" i="1" s="1"/>
  <c r="CC247" i="1" s="1"/>
  <c r="BV123" i="1"/>
  <c r="CA123" i="1" s="1"/>
  <c r="CC123" i="1" s="1"/>
  <c r="BV17" i="1"/>
  <c r="CA17" i="1" s="1"/>
  <c r="BV59" i="1"/>
  <c r="CA59" i="1" s="1"/>
  <c r="CC59" i="1" s="1"/>
  <c r="BV317" i="1"/>
  <c r="CA317" i="1" s="1"/>
  <c r="CC317" i="1" s="1"/>
  <c r="BV253" i="1"/>
  <c r="CA253" i="1" s="1"/>
  <c r="CC253" i="1" s="1"/>
  <c r="BV111" i="1"/>
  <c r="CA111" i="1" s="1"/>
  <c r="CC111" i="1" s="1"/>
  <c r="BV37" i="1"/>
  <c r="CA37" i="1" s="1"/>
  <c r="CC37" i="1" s="1"/>
  <c r="BV132" i="1"/>
  <c r="CA132" i="1" s="1"/>
  <c r="CC132" i="1" s="1"/>
  <c r="BV233" i="1"/>
  <c r="CA233" i="1" s="1"/>
  <c r="CC233" i="1" s="1"/>
  <c r="BV62" i="1"/>
  <c r="CA62" i="1" s="1"/>
  <c r="CC62" i="1" s="1"/>
  <c r="BV65" i="1"/>
  <c r="CA65" i="1" s="1"/>
  <c r="CC65" i="1" s="1"/>
  <c r="BV105" i="1"/>
  <c r="CA105" i="1" s="1"/>
  <c r="CC105" i="1" s="1"/>
  <c r="BV41" i="1"/>
  <c r="CA41" i="1" s="1"/>
  <c r="BV334" i="1"/>
  <c r="CA334" i="1" s="1"/>
  <c r="CC334" i="1" s="1"/>
  <c r="BV63" i="1"/>
  <c r="CA63" i="1" s="1"/>
  <c r="CC63" i="1" s="1"/>
  <c r="BV30" i="1"/>
  <c r="CA30" i="1" s="1"/>
  <c r="CC30" i="1" s="1"/>
  <c r="BV291" i="1"/>
  <c r="CA291" i="1" s="1"/>
  <c r="CC291" i="1" s="1"/>
  <c r="BV218" i="1"/>
  <c r="CA218" i="1" s="1"/>
  <c r="CC218" i="1" s="1"/>
  <c r="BV327" i="1"/>
  <c r="CA327" i="1" s="1"/>
  <c r="CC327" i="1" s="1"/>
  <c r="BV81" i="1"/>
  <c r="CA81" i="1" s="1"/>
  <c r="CC81" i="1" s="1"/>
  <c r="BV109" i="1"/>
  <c r="CA109" i="1" s="1"/>
  <c r="CC109" i="1" s="1"/>
  <c r="BV301" i="1"/>
  <c r="CA301" i="1" s="1"/>
  <c r="CC301" i="1" s="1"/>
  <c r="BV113" i="1"/>
  <c r="CA113" i="1" s="1"/>
  <c r="CC113" i="1" s="1"/>
  <c r="BV19" i="1"/>
  <c r="CA19" i="1" s="1"/>
  <c r="CC19" i="1" s="1"/>
  <c r="BV39" i="1"/>
  <c r="CA39" i="1" s="1"/>
  <c r="CC39" i="1" s="1"/>
  <c r="BV322" i="1"/>
  <c r="CA322" i="1" s="1"/>
  <c r="CC322" i="1" s="1"/>
  <c r="BV318" i="1"/>
  <c r="CA318" i="1" s="1"/>
  <c r="CC318" i="1" s="1"/>
  <c r="BV164" i="1"/>
  <c r="CA164" i="1" s="1"/>
  <c r="CC164" i="1" s="1"/>
  <c r="BV15" i="1"/>
  <c r="CA15" i="1" s="1"/>
  <c r="CC15" i="1" s="1"/>
  <c r="BV58" i="1"/>
  <c r="CA58" i="1" s="1"/>
  <c r="CC58" i="1" s="1"/>
  <c r="BV28" i="1"/>
  <c r="CA28" i="1" s="1"/>
  <c r="CC28" i="1" s="1"/>
  <c r="BV98" i="1"/>
  <c r="CA98" i="1" s="1"/>
  <c r="CC98" i="1" s="1"/>
  <c r="BV172" i="1"/>
  <c r="CA172" i="1" s="1"/>
  <c r="CC172" i="1" s="1"/>
  <c r="BV77" i="1"/>
  <c r="CA77" i="1" s="1"/>
  <c r="BV26" i="1"/>
  <c r="CA26" i="1" s="1"/>
  <c r="CC26" i="1" s="1"/>
  <c r="BV22" i="1"/>
  <c r="CA22" i="1" s="1"/>
  <c r="CC22" i="1" s="1"/>
  <c r="BV175" i="1"/>
  <c r="CA175" i="1" s="1"/>
  <c r="CC175" i="1" s="1"/>
  <c r="BV223" i="1"/>
  <c r="CA223" i="1" s="1"/>
  <c r="CC223" i="1" s="1"/>
  <c r="BV47" i="1"/>
  <c r="CA47" i="1" s="1"/>
  <c r="CC47" i="1" s="1"/>
  <c r="BV119" i="1"/>
  <c r="CA119" i="1" s="1"/>
  <c r="CC119" i="1" s="1"/>
  <c r="BV177" i="1"/>
  <c r="CA177" i="1" s="1"/>
  <c r="CC177" i="1" s="1"/>
  <c r="BV228" i="1"/>
  <c r="CA228" i="1" s="1"/>
  <c r="CC228" i="1" s="1"/>
  <c r="BV43" i="1"/>
  <c r="CA43" i="1" s="1"/>
  <c r="CC43" i="1" s="1"/>
  <c r="BV226" i="1"/>
  <c r="CA226" i="1" s="1"/>
  <c r="CC226" i="1" s="1"/>
  <c r="BV234" i="1"/>
  <c r="CA234" i="1" s="1"/>
  <c r="CC234" i="1" s="1"/>
  <c r="BV74" i="1"/>
  <c r="CA74" i="1" s="1"/>
  <c r="CC74" i="1" s="1"/>
  <c r="BV32" i="1"/>
  <c r="CA32" i="1" s="1"/>
  <c r="CC32" i="1" s="1"/>
  <c r="BV48" i="1"/>
  <c r="CA48" i="1" s="1"/>
  <c r="CC48" i="1" s="1"/>
  <c r="BV217" i="1"/>
  <c r="CA217" i="1" s="1"/>
  <c r="CC217" i="1" s="1"/>
  <c r="BV200" i="1"/>
  <c r="CA200" i="1" s="1"/>
  <c r="CC200" i="1" s="1"/>
  <c r="BV134" i="1"/>
  <c r="CA134" i="1" s="1"/>
  <c r="CC134" i="1" s="1"/>
  <c r="BV129" i="1"/>
  <c r="CA129" i="1" s="1"/>
  <c r="CC129" i="1" s="1"/>
  <c r="BV16" i="1"/>
  <c r="CA16" i="1" s="1"/>
  <c r="CC16" i="1" s="1"/>
  <c r="BV20" i="1"/>
  <c r="CA20" i="1" s="1"/>
  <c r="CC20" i="1" s="1"/>
  <c r="K19" i="15"/>
  <c r="BV56" i="1"/>
  <c r="CA56" i="1" s="1"/>
  <c r="CC56" i="1" s="1"/>
  <c r="BV29" i="1"/>
  <c r="CA29" i="1" s="1"/>
  <c r="D11" i="15"/>
  <c r="E11" i="15" s="1"/>
  <c r="BO13" i="1"/>
  <c r="BD12" i="1"/>
  <c r="BE12" i="1"/>
  <c r="CC12" i="1"/>
  <c r="AD12" i="1"/>
  <c r="CB12" i="1"/>
  <c r="BD22" i="1" l="1"/>
  <c r="CM112" i="1"/>
  <c r="EI112" i="1" s="1"/>
  <c r="CM114" i="1"/>
  <c r="EI114" i="1" s="1"/>
  <c r="CM185" i="1"/>
  <c r="EI185" i="1" s="1"/>
  <c r="CM171" i="1"/>
  <c r="EI171" i="1" s="1"/>
  <c r="CM165" i="1"/>
  <c r="EI165" i="1" s="1"/>
  <c r="CM192" i="1"/>
  <c r="EI192" i="1" s="1"/>
  <c r="AJ41" i="1"/>
  <c r="AH41" i="1"/>
  <c r="AD41" i="1"/>
  <c r="AK41" i="1" s="1"/>
  <c r="AJ43" i="1"/>
  <c r="AH43" i="1"/>
  <c r="AD43" i="1"/>
  <c r="AK43" i="1" s="1"/>
  <c r="AJ123" i="1"/>
  <c r="AH123" i="1"/>
  <c r="AD123" i="1"/>
  <c r="AK123" i="1" s="1"/>
  <c r="AJ159" i="1"/>
  <c r="AH159" i="1"/>
  <c r="AD159" i="1"/>
  <c r="AK159" i="1" s="1"/>
  <c r="AD73" i="1"/>
  <c r="AK73" i="1" s="1"/>
  <c r="AH73" i="1"/>
  <c r="AJ73" i="1"/>
  <c r="AJ180" i="1"/>
  <c r="AD180" i="1"/>
  <c r="AK180" i="1" s="1"/>
  <c r="AH180" i="1"/>
  <c r="AJ124" i="1"/>
  <c r="AH124" i="1"/>
  <c r="AD124" i="1"/>
  <c r="AK124" i="1" s="1"/>
  <c r="AJ122" i="1"/>
  <c r="AH122" i="1"/>
  <c r="AD122" i="1"/>
  <c r="AK122" i="1" s="1"/>
  <c r="AJ168" i="1"/>
  <c r="AD168" i="1"/>
  <c r="AK168" i="1" s="1"/>
  <c r="AH168" i="1"/>
  <c r="AJ55" i="1"/>
  <c r="AH55" i="1"/>
  <c r="AD55" i="1"/>
  <c r="AK55" i="1" s="1"/>
  <c r="AJ20" i="1"/>
  <c r="AH20" i="1"/>
  <c r="AD20" i="1"/>
  <c r="AK20" i="1" s="1"/>
  <c r="AJ135" i="1"/>
  <c r="AD135" i="1"/>
  <c r="AK135" i="1" s="1"/>
  <c r="AH135" i="1"/>
  <c r="AJ100" i="1"/>
  <c r="AH100" i="1"/>
  <c r="AD100" i="1"/>
  <c r="AK100" i="1" s="1"/>
  <c r="AJ143" i="1"/>
  <c r="AH143" i="1"/>
  <c r="AD143" i="1"/>
  <c r="AK143" i="1" s="1"/>
  <c r="AJ118" i="1"/>
  <c r="AH118" i="1"/>
  <c r="AD118" i="1"/>
  <c r="AK118" i="1" s="1"/>
  <c r="AJ160" i="1"/>
  <c r="AD160" i="1"/>
  <c r="AK160" i="1" s="1"/>
  <c r="AH160" i="1"/>
  <c r="AJ157" i="1"/>
  <c r="AH157" i="1"/>
  <c r="AD157" i="1"/>
  <c r="AK157" i="1" s="1"/>
  <c r="AJ24" i="1"/>
  <c r="AH24" i="1"/>
  <c r="AD24" i="1"/>
  <c r="AK24" i="1" s="1"/>
  <c r="CC116" i="1"/>
  <c r="CD116" i="1"/>
  <c r="CI116" i="1" s="1"/>
  <c r="CB116" i="1"/>
  <c r="CC83" i="1"/>
  <c r="CD83" i="1"/>
  <c r="CI83" i="1" s="1"/>
  <c r="CB83" i="1"/>
  <c r="CC171" i="1"/>
  <c r="CD171" i="1"/>
  <c r="CI171" i="1" s="1"/>
  <c r="CB171" i="1"/>
  <c r="CM53" i="1"/>
  <c r="EI53" i="1" s="1"/>
  <c r="CC126" i="1"/>
  <c r="CD126" i="1"/>
  <c r="CI126" i="1" s="1"/>
  <c r="CB126" i="1"/>
  <c r="CM97" i="1"/>
  <c r="EI97" i="1" s="1"/>
  <c r="CC174" i="1"/>
  <c r="CB174" i="1"/>
  <c r="CD174" i="1"/>
  <c r="CI174" i="1" s="1"/>
  <c r="AJ121" i="1"/>
  <c r="AH121" i="1"/>
  <c r="AD121" i="1"/>
  <c r="AK121" i="1" s="1"/>
  <c r="AJ61" i="1"/>
  <c r="AH61" i="1"/>
  <c r="AD61" i="1"/>
  <c r="AK61" i="1" s="1"/>
  <c r="AD115" i="1"/>
  <c r="AK115" i="1" s="1"/>
  <c r="AJ115" i="1"/>
  <c r="AH115" i="1"/>
  <c r="AJ120" i="1"/>
  <c r="AH120" i="1"/>
  <c r="AD120" i="1"/>
  <c r="AK120" i="1" s="1"/>
  <c r="AJ63" i="1"/>
  <c r="AH63" i="1"/>
  <c r="AD63" i="1"/>
  <c r="AK63" i="1" s="1"/>
  <c r="AJ58" i="1"/>
  <c r="AH58" i="1"/>
  <c r="AD58" i="1"/>
  <c r="AK58" i="1" s="1"/>
  <c r="AJ161" i="1"/>
  <c r="AD161" i="1"/>
  <c r="AK161" i="1" s="1"/>
  <c r="AH161" i="1"/>
  <c r="AJ150" i="1"/>
  <c r="AD150" i="1"/>
  <c r="AK150" i="1" s="1"/>
  <c r="AH150" i="1"/>
  <c r="AJ94" i="1"/>
  <c r="AH94" i="1"/>
  <c r="AD94" i="1"/>
  <c r="AK94" i="1" s="1"/>
  <c r="AJ181" i="1"/>
  <c r="AH181" i="1"/>
  <c r="AD181" i="1"/>
  <c r="AK181" i="1" s="1"/>
  <c r="AJ46" i="1"/>
  <c r="AH46" i="1"/>
  <c r="AD46" i="1"/>
  <c r="AK46" i="1" s="1"/>
  <c r="CC148" i="1"/>
  <c r="CD148" i="1"/>
  <c r="CI148" i="1" s="1"/>
  <c r="CB148" i="1"/>
  <c r="CC155" i="1"/>
  <c r="CD155" i="1"/>
  <c r="CI155" i="1" s="1"/>
  <c r="CB155" i="1"/>
  <c r="CC72" i="1"/>
  <c r="CD72" i="1"/>
  <c r="CI72" i="1" s="1"/>
  <c r="CB72" i="1"/>
  <c r="CC188" i="1"/>
  <c r="CD188" i="1"/>
  <c r="CI188" i="1" s="1"/>
  <c r="CB188" i="1"/>
  <c r="CM71" i="1"/>
  <c r="EI71" i="1" s="1"/>
  <c r="CC99" i="1"/>
  <c r="CB99" i="1"/>
  <c r="CD99" i="1"/>
  <c r="CI99" i="1" s="1"/>
  <c r="CC100" i="1"/>
  <c r="CB100" i="1"/>
  <c r="CD100" i="1"/>
  <c r="CI100" i="1" s="1"/>
  <c r="CC108" i="1"/>
  <c r="CB108" i="1"/>
  <c r="CD108" i="1"/>
  <c r="CI108" i="1" s="1"/>
  <c r="CC149" i="1"/>
  <c r="CD149" i="1"/>
  <c r="CI149" i="1" s="1"/>
  <c r="CB149" i="1"/>
  <c r="CM180" i="1"/>
  <c r="EI180" i="1" s="1"/>
  <c r="AH28" i="1"/>
  <c r="AD28" i="1"/>
  <c r="AK28" i="1" s="1"/>
  <c r="AJ28" i="1"/>
  <c r="AJ126" i="1"/>
  <c r="AH126" i="1"/>
  <c r="AD126" i="1"/>
  <c r="AK126" i="1" s="1"/>
  <c r="AJ104" i="1"/>
  <c r="AH104" i="1"/>
  <c r="AD104" i="1"/>
  <c r="AK104" i="1" s="1"/>
  <c r="AJ163" i="1"/>
  <c r="AH163" i="1"/>
  <c r="AD163" i="1"/>
  <c r="AK163" i="1" s="1"/>
  <c r="AJ102" i="1"/>
  <c r="AH102" i="1"/>
  <c r="AD102" i="1"/>
  <c r="AK102" i="1" s="1"/>
  <c r="AJ129" i="1"/>
  <c r="AH129" i="1"/>
  <c r="AD129" i="1"/>
  <c r="AK129" i="1" s="1"/>
  <c r="AJ18" i="1"/>
  <c r="AH18" i="1"/>
  <c r="AD18" i="1"/>
  <c r="AK18" i="1" s="1"/>
  <c r="AJ50" i="1"/>
  <c r="AD50" i="1"/>
  <c r="AK50" i="1" s="1"/>
  <c r="AH50" i="1"/>
  <c r="AJ172" i="1"/>
  <c r="AD172" i="1"/>
  <c r="AK172" i="1" s="1"/>
  <c r="AH172" i="1"/>
  <c r="AJ69" i="1"/>
  <c r="AH69" i="1"/>
  <c r="AD69" i="1"/>
  <c r="AK69" i="1" s="1"/>
  <c r="AJ45" i="1"/>
  <c r="AH45" i="1"/>
  <c r="AD45" i="1"/>
  <c r="AK45" i="1" s="1"/>
  <c r="AJ66" i="1"/>
  <c r="AH66" i="1"/>
  <c r="AD66" i="1"/>
  <c r="AK66" i="1" s="1"/>
  <c r="AJ44" i="1"/>
  <c r="AH44" i="1"/>
  <c r="AD44" i="1"/>
  <c r="AK44" i="1" s="1"/>
  <c r="CC44" i="1"/>
  <c r="CD44" i="1"/>
  <c r="CI44" i="1" s="1"/>
  <c r="CB44" i="1"/>
  <c r="CC128" i="1"/>
  <c r="CB128" i="1"/>
  <c r="CD128" i="1"/>
  <c r="CI128" i="1" s="1"/>
  <c r="CC60" i="1"/>
  <c r="CD60" i="1"/>
  <c r="CI60" i="1" s="1"/>
  <c r="CB60" i="1"/>
  <c r="CC79" i="1"/>
  <c r="CD79" i="1"/>
  <c r="CI79" i="1" s="1"/>
  <c r="CB79" i="1"/>
  <c r="CC25" i="1"/>
  <c r="CD25" i="1"/>
  <c r="CI25" i="1" s="1"/>
  <c r="CB25" i="1"/>
  <c r="CM138" i="1"/>
  <c r="EI138" i="1" s="1"/>
  <c r="CC118" i="1"/>
  <c r="CB118" i="1"/>
  <c r="CD118" i="1"/>
  <c r="CI118" i="1" s="1"/>
  <c r="CM60" i="1"/>
  <c r="EI60" i="1" s="1"/>
  <c r="AJ64" i="1"/>
  <c r="AH64" i="1"/>
  <c r="AD64" i="1"/>
  <c r="AK64" i="1" s="1"/>
  <c r="AJ14" i="1"/>
  <c r="AH14" i="1"/>
  <c r="AD14" i="1"/>
  <c r="AK14" i="1" s="1"/>
  <c r="AJ185" i="1"/>
  <c r="AD185" i="1"/>
  <c r="AK185" i="1" s="1"/>
  <c r="AH185" i="1"/>
  <c r="AH68" i="1"/>
  <c r="AJ68" i="1"/>
  <c r="AD68" i="1"/>
  <c r="AK68" i="1" s="1"/>
  <c r="AJ192" i="1"/>
  <c r="AH192" i="1"/>
  <c r="AD192" i="1"/>
  <c r="AK192" i="1" s="1"/>
  <c r="AJ138" i="1"/>
  <c r="AH138" i="1"/>
  <c r="AD138" i="1"/>
  <c r="AK138" i="1" s="1"/>
  <c r="AJ108" i="1"/>
  <c r="AH108" i="1"/>
  <c r="AD108" i="1"/>
  <c r="AK108" i="1" s="1"/>
  <c r="AJ184" i="1"/>
  <c r="AH184" i="1"/>
  <c r="AD184" i="1"/>
  <c r="AK184" i="1" s="1"/>
  <c r="AJ65" i="1"/>
  <c r="AH65" i="1"/>
  <c r="AD65" i="1"/>
  <c r="AK65" i="1" s="1"/>
  <c r="AJ42" i="1"/>
  <c r="AH42" i="1"/>
  <c r="AD42" i="1"/>
  <c r="AK42" i="1" s="1"/>
  <c r="CC131" i="1"/>
  <c r="CD131" i="1"/>
  <c r="CI131" i="1" s="1"/>
  <c r="CB131" i="1"/>
  <c r="CC112" i="1"/>
  <c r="CD112" i="1"/>
  <c r="CI112" i="1" s="1"/>
  <c r="CB112" i="1"/>
  <c r="CC179" i="1"/>
  <c r="CD179" i="1"/>
  <c r="CI179" i="1" s="1"/>
  <c r="CB179" i="1"/>
  <c r="CC85" i="1"/>
  <c r="CD85" i="1"/>
  <c r="CI85" i="1" s="1"/>
  <c r="CB85" i="1"/>
  <c r="CC110" i="1"/>
  <c r="CD110" i="1"/>
  <c r="CI110" i="1" s="1"/>
  <c r="CB110" i="1"/>
  <c r="CC23" i="1"/>
  <c r="CD23" i="1"/>
  <c r="CI23" i="1" s="1"/>
  <c r="CB23" i="1"/>
  <c r="CM150" i="1"/>
  <c r="EI150" i="1" s="1"/>
  <c r="CM66" i="1"/>
  <c r="EI66" i="1" s="1"/>
  <c r="CC76" i="1"/>
  <c r="CB76" i="1"/>
  <c r="CD76" i="1"/>
  <c r="CI76" i="1" s="1"/>
  <c r="CC94" i="1"/>
  <c r="CD94" i="1"/>
  <c r="CI94" i="1" s="1"/>
  <c r="CB94" i="1"/>
  <c r="CM178" i="1"/>
  <c r="EI178" i="1" s="1"/>
  <c r="CC75" i="1"/>
  <c r="CD75" i="1"/>
  <c r="CI75" i="1" s="1"/>
  <c r="CB75" i="1"/>
  <c r="AJ78" i="1"/>
  <c r="AH78" i="1"/>
  <c r="AD78" i="1"/>
  <c r="AK78" i="1" s="1"/>
  <c r="AJ49" i="1"/>
  <c r="AD49" i="1"/>
  <c r="AK49" i="1" s="1"/>
  <c r="AH49" i="1"/>
  <c r="AJ132" i="1"/>
  <c r="AH132" i="1"/>
  <c r="AD132" i="1"/>
  <c r="AK132" i="1" s="1"/>
  <c r="AJ74" i="1"/>
  <c r="AD74" i="1"/>
  <c r="AK74" i="1" s="1"/>
  <c r="AH74" i="1"/>
  <c r="AJ31" i="1"/>
  <c r="AH31" i="1"/>
  <c r="AD31" i="1"/>
  <c r="AK31" i="1" s="1"/>
  <c r="AJ27" i="1"/>
  <c r="AD27" i="1"/>
  <c r="AK27" i="1" s="1"/>
  <c r="AH27" i="1"/>
  <c r="AJ164" i="1"/>
  <c r="AH164" i="1"/>
  <c r="AD164" i="1"/>
  <c r="AK164" i="1" s="1"/>
  <c r="AJ186" i="1"/>
  <c r="AD186" i="1"/>
  <c r="AK186" i="1" s="1"/>
  <c r="AH186" i="1"/>
  <c r="AJ175" i="1"/>
  <c r="AD175" i="1"/>
  <c r="AK175" i="1" s="1"/>
  <c r="AH175" i="1"/>
  <c r="AJ71" i="1"/>
  <c r="AH71" i="1"/>
  <c r="AD71" i="1"/>
  <c r="AK71" i="1" s="1"/>
  <c r="AJ29" i="1"/>
  <c r="AH29" i="1"/>
  <c r="AD29" i="1"/>
  <c r="AK29" i="1" s="1"/>
  <c r="AJ99" i="1"/>
  <c r="AD99" i="1"/>
  <c r="AK99" i="1" s="1"/>
  <c r="AH99" i="1"/>
  <c r="AJ119" i="1"/>
  <c r="AH119" i="1"/>
  <c r="AD119" i="1"/>
  <c r="AK119" i="1" s="1"/>
  <c r="AJ101" i="1"/>
  <c r="AD101" i="1"/>
  <c r="AK101" i="1" s="1"/>
  <c r="AH101" i="1"/>
  <c r="AJ166" i="1"/>
  <c r="AH166" i="1"/>
  <c r="AD166" i="1"/>
  <c r="AK166" i="1" s="1"/>
  <c r="AC13" i="1"/>
  <c r="CC190" i="1"/>
  <c r="CD190" i="1"/>
  <c r="CI190" i="1" s="1"/>
  <c r="CB190" i="1"/>
  <c r="CC122" i="1"/>
  <c r="CB122" i="1"/>
  <c r="CD122" i="1"/>
  <c r="CI122" i="1" s="1"/>
  <c r="CC95" i="1"/>
  <c r="CD95" i="1"/>
  <c r="CI95" i="1" s="1"/>
  <c r="CB95" i="1"/>
  <c r="CC169" i="1"/>
  <c r="CB169" i="1"/>
  <c r="CD169" i="1"/>
  <c r="CI169" i="1" s="1"/>
  <c r="CC186" i="1"/>
  <c r="CD186" i="1"/>
  <c r="CI186" i="1" s="1"/>
  <c r="CB186" i="1"/>
  <c r="CC115" i="1"/>
  <c r="CD115" i="1"/>
  <c r="CI115" i="1" s="1"/>
  <c r="CB115" i="1"/>
  <c r="CC34" i="1"/>
  <c r="CB34" i="1"/>
  <c r="CD34" i="1"/>
  <c r="CI34" i="1" s="1"/>
  <c r="CM89" i="1"/>
  <c r="EI89" i="1" s="1"/>
  <c r="CC35" i="1"/>
  <c r="CB35" i="1"/>
  <c r="CD35" i="1"/>
  <c r="CI35" i="1" s="1"/>
  <c r="CM94" i="1"/>
  <c r="EI94" i="1" s="1"/>
  <c r="CC36" i="1"/>
  <c r="CB36" i="1"/>
  <c r="CD36" i="1"/>
  <c r="CI36" i="1" s="1"/>
  <c r="CM125" i="1"/>
  <c r="EI125" i="1" s="1"/>
  <c r="CM75" i="1"/>
  <c r="EI75" i="1" s="1"/>
  <c r="AJ86" i="1"/>
  <c r="AH86" i="1"/>
  <c r="AD86" i="1"/>
  <c r="AK86" i="1" s="1"/>
  <c r="AJ109" i="1"/>
  <c r="AH109" i="1"/>
  <c r="AD109" i="1"/>
  <c r="AK109" i="1" s="1"/>
  <c r="AJ128" i="1"/>
  <c r="AH128" i="1"/>
  <c r="AD128" i="1"/>
  <c r="AK128" i="1" s="1"/>
  <c r="AJ89" i="1"/>
  <c r="AH89" i="1"/>
  <c r="AD89" i="1"/>
  <c r="AK89" i="1" s="1"/>
  <c r="AJ114" i="1"/>
  <c r="AH114" i="1"/>
  <c r="AD114" i="1"/>
  <c r="AK114" i="1" s="1"/>
  <c r="AJ84" i="1"/>
  <c r="AH84" i="1"/>
  <c r="AD84" i="1"/>
  <c r="AK84" i="1" s="1"/>
  <c r="AJ38" i="1"/>
  <c r="AH38" i="1"/>
  <c r="AD38" i="1"/>
  <c r="AK38" i="1" s="1"/>
  <c r="AJ137" i="1"/>
  <c r="AH137" i="1"/>
  <c r="AD137" i="1"/>
  <c r="AK137" i="1" s="1"/>
  <c r="AJ140" i="1"/>
  <c r="AD140" i="1"/>
  <c r="AK140" i="1" s="1"/>
  <c r="AH140" i="1"/>
  <c r="AJ60" i="1"/>
  <c r="AH60" i="1"/>
  <c r="AD60" i="1"/>
  <c r="AK60" i="1" s="1"/>
  <c r="AJ82" i="1"/>
  <c r="AH82" i="1"/>
  <c r="AD82" i="1"/>
  <c r="AK82" i="1" s="1"/>
  <c r="AJ103" i="1"/>
  <c r="AD103" i="1"/>
  <c r="AK103" i="1" s="1"/>
  <c r="AH103" i="1"/>
  <c r="CC189" i="1"/>
  <c r="CB189" i="1"/>
  <c r="CD189" i="1"/>
  <c r="CI189" i="1" s="1"/>
  <c r="CC45" i="1"/>
  <c r="CD45" i="1"/>
  <c r="CI45" i="1" s="1"/>
  <c r="CB45" i="1"/>
  <c r="CC84" i="1"/>
  <c r="CB84" i="1"/>
  <c r="CD84" i="1"/>
  <c r="CI84" i="1" s="1"/>
  <c r="CC89" i="1"/>
  <c r="CD89" i="1"/>
  <c r="CI89" i="1" s="1"/>
  <c r="CB89" i="1"/>
  <c r="CM55" i="1"/>
  <c r="EI55" i="1" s="1"/>
  <c r="CC40" i="1"/>
  <c r="CB40" i="1"/>
  <c r="CD40" i="1"/>
  <c r="CI40" i="1" s="1"/>
  <c r="CM121" i="1"/>
  <c r="EI121" i="1" s="1"/>
  <c r="CM187" i="1"/>
  <c r="EI187" i="1" s="1"/>
  <c r="CC80" i="1"/>
  <c r="CB80" i="1"/>
  <c r="CD80" i="1"/>
  <c r="CI80" i="1" s="1"/>
  <c r="CC125" i="1"/>
  <c r="CD125" i="1"/>
  <c r="CI125" i="1" s="1"/>
  <c r="CB125" i="1"/>
  <c r="AJ88" i="1"/>
  <c r="AH88" i="1"/>
  <c r="AD88" i="1"/>
  <c r="AK88" i="1" s="1"/>
  <c r="AJ32" i="1"/>
  <c r="AH32" i="1"/>
  <c r="AD32" i="1"/>
  <c r="AK32" i="1" s="1"/>
  <c r="CC97" i="1"/>
  <c r="CD97" i="1"/>
  <c r="CI97" i="1" s="1"/>
  <c r="CB97" i="1"/>
  <c r="CC46" i="1"/>
  <c r="CD46" i="1"/>
  <c r="CI46" i="1" s="1"/>
  <c r="CB46" i="1"/>
  <c r="CC192" i="1"/>
  <c r="CD192" i="1"/>
  <c r="CI192" i="1" s="1"/>
  <c r="CB192" i="1"/>
  <c r="CC55" i="1"/>
  <c r="CB55" i="1"/>
  <c r="CD55" i="1"/>
  <c r="CI55" i="1" s="1"/>
  <c r="CM102" i="1"/>
  <c r="EI102" i="1" s="1"/>
  <c r="CM183" i="1"/>
  <c r="EI183" i="1" s="1"/>
  <c r="CC49" i="1"/>
  <c r="CB49" i="1"/>
  <c r="CD49" i="1"/>
  <c r="CI49" i="1" s="1"/>
  <c r="CC73" i="1"/>
  <c r="CD73" i="1"/>
  <c r="CI73" i="1" s="1"/>
  <c r="CB73" i="1"/>
  <c r="AJ165" i="1"/>
  <c r="AH165" i="1"/>
  <c r="AD165" i="1"/>
  <c r="AK165" i="1" s="1"/>
  <c r="AJ176" i="1"/>
  <c r="AD176" i="1"/>
  <c r="AK176" i="1" s="1"/>
  <c r="AH176" i="1"/>
  <c r="AJ15" i="1"/>
  <c r="AH15" i="1"/>
  <c r="AD15" i="1"/>
  <c r="AK15" i="1" s="1"/>
  <c r="AH107" i="1"/>
  <c r="AJ107" i="1"/>
  <c r="AD107" i="1"/>
  <c r="AK107" i="1" s="1"/>
  <c r="AJ125" i="1"/>
  <c r="AH125" i="1"/>
  <c r="AD125" i="1"/>
  <c r="AK125" i="1" s="1"/>
  <c r="AJ144" i="1"/>
  <c r="AH144" i="1"/>
  <c r="AD144" i="1"/>
  <c r="AK144" i="1" s="1"/>
  <c r="AJ113" i="1"/>
  <c r="AH113" i="1"/>
  <c r="AD113" i="1"/>
  <c r="AK113" i="1" s="1"/>
  <c r="AJ131" i="1"/>
  <c r="AH131" i="1"/>
  <c r="AD131" i="1"/>
  <c r="AK131" i="1" s="1"/>
  <c r="AJ93" i="1"/>
  <c r="AH93" i="1"/>
  <c r="AD93" i="1"/>
  <c r="AK93" i="1" s="1"/>
  <c r="AJ153" i="1"/>
  <c r="AH153" i="1"/>
  <c r="AD153" i="1"/>
  <c r="AK153" i="1" s="1"/>
  <c r="CC145" i="1"/>
  <c r="CB145" i="1"/>
  <c r="CD145" i="1"/>
  <c r="CI145" i="1" s="1"/>
  <c r="CC157" i="1"/>
  <c r="CD157" i="1"/>
  <c r="CI157" i="1" s="1"/>
  <c r="CB157" i="1"/>
  <c r="CC133" i="1"/>
  <c r="CD133" i="1"/>
  <c r="CI133" i="1" s="1"/>
  <c r="CB133" i="1"/>
  <c r="CC64" i="1"/>
  <c r="CD64" i="1"/>
  <c r="CI64" i="1" s="1"/>
  <c r="CB64" i="1"/>
  <c r="CC93" i="1"/>
  <c r="CB93" i="1"/>
  <c r="CD93" i="1"/>
  <c r="CI93" i="1" s="1"/>
  <c r="CC121" i="1"/>
  <c r="CD121" i="1"/>
  <c r="CI121" i="1" s="1"/>
  <c r="CB121" i="1"/>
  <c r="CC187" i="1"/>
  <c r="CD187" i="1"/>
  <c r="CI187" i="1" s="1"/>
  <c r="CB187" i="1"/>
  <c r="CC143" i="1"/>
  <c r="CD143" i="1"/>
  <c r="CI143" i="1" s="1"/>
  <c r="CB143" i="1"/>
  <c r="CM118" i="1"/>
  <c r="EI118" i="1" s="1"/>
  <c r="AJ47" i="1"/>
  <c r="AH47" i="1"/>
  <c r="AD47" i="1"/>
  <c r="AK47" i="1" s="1"/>
  <c r="AJ139" i="1"/>
  <c r="AH139" i="1"/>
  <c r="AD139" i="1"/>
  <c r="AK139" i="1" s="1"/>
  <c r="AJ162" i="1"/>
  <c r="AH162" i="1"/>
  <c r="AD162" i="1"/>
  <c r="AK162" i="1" s="1"/>
  <c r="AH190" i="1"/>
  <c r="AD190" i="1"/>
  <c r="AK190" i="1" s="1"/>
  <c r="AJ190" i="1"/>
  <c r="CC138" i="1"/>
  <c r="CB138" i="1"/>
  <c r="CD138" i="1"/>
  <c r="CI138" i="1" s="1"/>
  <c r="CC61" i="1"/>
  <c r="CB61" i="1"/>
  <c r="CD61" i="1"/>
  <c r="CI61" i="1" s="1"/>
  <c r="CC120" i="1"/>
  <c r="CB120" i="1"/>
  <c r="CD120" i="1"/>
  <c r="CI120" i="1" s="1"/>
  <c r="CC51" i="1"/>
  <c r="CB51" i="1"/>
  <c r="CD51" i="1"/>
  <c r="CI51" i="1" s="1"/>
  <c r="CC87" i="1"/>
  <c r="CD87" i="1"/>
  <c r="CI87" i="1" s="1"/>
  <c r="CB87" i="1"/>
  <c r="CM50" i="1"/>
  <c r="EI50" i="1" s="1"/>
  <c r="CM49" i="1"/>
  <c r="EI49" i="1" s="1"/>
  <c r="CC178" i="1"/>
  <c r="CD178" i="1"/>
  <c r="CI178" i="1" s="1"/>
  <c r="CB178" i="1"/>
  <c r="AJ79" i="1"/>
  <c r="AH79" i="1"/>
  <c r="AD79" i="1"/>
  <c r="AK79" i="1" s="1"/>
  <c r="AJ142" i="1"/>
  <c r="AH142" i="1"/>
  <c r="AD142" i="1"/>
  <c r="AK142" i="1" s="1"/>
  <c r="AJ56" i="1"/>
  <c r="AD56" i="1"/>
  <c r="AK56" i="1" s="1"/>
  <c r="AH56" i="1"/>
  <c r="AJ111" i="1"/>
  <c r="AH111" i="1"/>
  <c r="AD111" i="1"/>
  <c r="AK111" i="1" s="1"/>
  <c r="AJ98" i="1"/>
  <c r="AH98" i="1"/>
  <c r="AD98" i="1"/>
  <c r="AK98" i="1" s="1"/>
  <c r="AJ130" i="1"/>
  <c r="AH130" i="1"/>
  <c r="AD130" i="1"/>
  <c r="AK130" i="1" s="1"/>
  <c r="AJ170" i="1"/>
  <c r="AD170" i="1"/>
  <c r="AK170" i="1" s="1"/>
  <c r="AH170" i="1"/>
  <c r="AJ17" i="1"/>
  <c r="AD17" i="1"/>
  <c r="AK17" i="1" s="1"/>
  <c r="AH17" i="1"/>
  <c r="AJ23" i="1"/>
  <c r="AH23" i="1"/>
  <c r="AD23" i="1"/>
  <c r="AK23" i="1" s="1"/>
  <c r="CC184" i="1"/>
  <c r="CD184" i="1"/>
  <c r="CI184" i="1" s="1"/>
  <c r="CB184" i="1"/>
  <c r="CC88" i="1"/>
  <c r="CB88" i="1"/>
  <c r="CD88" i="1"/>
  <c r="CI88" i="1" s="1"/>
  <c r="CC185" i="1"/>
  <c r="CD185" i="1"/>
  <c r="CI185" i="1" s="1"/>
  <c r="CB185" i="1"/>
  <c r="CC114" i="1"/>
  <c r="CD114" i="1"/>
  <c r="CI114" i="1" s="1"/>
  <c r="CB114" i="1"/>
  <c r="CM70" i="1"/>
  <c r="EI70" i="1" s="1"/>
  <c r="CC183" i="1"/>
  <c r="CD183" i="1"/>
  <c r="CI183" i="1" s="1"/>
  <c r="CB183" i="1"/>
  <c r="CC176" i="1"/>
  <c r="CD176" i="1"/>
  <c r="CI176" i="1" s="1"/>
  <c r="CB176" i="1"/>
  <c r="CM168" i="1"/>
  <c r="EI168" i="1" s="1"/>
  <c r="AJ133" i="1"/>
  <c r="AD133" i="1"/>
  <c r="AK133" i="1" s="1"/>
  <c r="AH133" i="1"/>
  <c r="AJ112" i="1"/>
  <c r="AH112" i="1"/>
  <c r="AD112" i="1"/>
  <c r="AK112" i="1" s="1"/>
  <c r="AJ62" i="1"/>
  <c r="AH62" i="1"/>
  <c r="AD62" i="1"/>
  <c r="AK62" i="1" s="1"/>
  <c r="AJ151" i="1"/>
  <c r="AH151" i="1"/>
  <c r="AD151" i="1"/>
  <c r="AK151" i="1" s="1"/>
  <c r="AJ105" i="1"/>
  <c r="AH105" i="1"/>
  <c r="AD105" i="1"/>
  <c r="AK105" i="1" s="1"/>
  <c r="AJ97" i="1"/>
  <c r="AH97" i="1"/>
  <c r="AD97" i="1"/>
  <c r="AK97" i="1" s="1"/>
  <c r="AJ16" i="1"/>
  <c r="AH16" i="1"/>
  <c r="AD16" i="1"/>
  <c r="AK16" i="1" s="1"/>
  <c r="AJ106" i="1"/>
  <c r="AD106" i="1"/>
  <c r="AK106" i="1" s="1"/>
  <c r="AH106" i="1"/>
  <c r="AJ51" i="1"/>
  <c r="AH51" i="1"/>
  <c r="AD51" i="1"/>
  <c r="AK51" i="1" s="1"/>
  <c r="AJ80" i="1"/>
  <c r="AH80" i="1"/>
  <c r="AD80" i="1"/>
  <c r="AK80" i="1" s="1"/>
  <c r="AJ179" i="1"/>
  <c r="AH179" i="1"/>
  <c r="AD179" i="1"/>
  <c r="AK179" i="1" s="1"/>
  <c r="AD178" i="1"/>
  <c r="AK178" i="1" s="1"/>
  <c r="AH178" i="1"/>
  <c r="AJ178" i="1"/>
  <c r="CC160" i="1"/>
  <c r="CB160" i="1"/>
  <c r="CD160" i="1"/>
  <c r="CI160" i="1" s="1"/>
  <c r="CC92" i="1"/>
  <c r="CD92" i="1"/>
  <c r="CI92" i="1" s="1"/>
  <c r="CB92" i="1"/>
  <c r="CC31" i="1"/>
  <c r="CB31" i="1"/>
  <c r="CD31" i="1"/>
  <c r="CI31" i="1" s="1"/>
  <c r="CC163" i="1"/>
  <c r="CD163" i="1"/>
  <c r="CI163" i="1" s="1"/>
  <c r="CB163" i="1"/>
  <c r="CC78" i="1"/>
  <c r="CB78" i="1"/>
  <c r="CD78" i="1"/>
  <c r="CI78" i="1" s="1"/>
  <c r="CC135" i="1"/>
  <c r="CD135" i="1"/>
  <c r="CI135" i="1" s="1"/>
  <c r="CB135" i="1"/>
  <c r="CM79" i="1"/>
  <c r="EI79" i="1" s="1"/>
  <c r="CM181" i="1"/>
  <c r="EI181" i="1" s="1"/>
  <c r="CC139" i="1"/>
  <c r="CD139" i="1"/>
  <c r="CI139" i="1" s="1"/>
  <c r="CB139" i="1"/>
  <c r="CC142" i="1"/>
  <c r="CD142" i="1"/>
  <c r="CI142" i="1" s="1"/>
  <c r="CB142" i="1"/>
  <c r="AJ48" i="1"/>
  <c r="AD48" i="1"/>
  <c r="AK48" i="1" s="1"/>
  <c r="AH48" i="1"/>
  <c r="AJ76" i="1"/>
  <c r="AH76" i="1"/>
  <c r="AD76" i="1"/>
  <c r="AK76" i="1" s="1"/>
  <c r="AJ40" i="1"/>
  <c r="AD40" i="1"/>
  <c r="AK40" i="1" s="1"/>
  <c r="AH40" i="1"/>
  <c r="AJ134" i="1"/>
  <c r="AD134" i="1"/>
  <c r="AK134" i="1" s="1"/>
  <c r="AH134" i="1"/>
  <c r="AJ59" i="1"/>
  <c r="AH59" i="1"/>
  <c r="AD59" i="1"/>
  <c r="AK59" i="1" s="1"/>
  <c r="AJ33" i="1"/>
  <c r="AH33" i="1"/>
  <c r="AD33" i="1"/>
  <c r="AK33" i="1" s="1"/>
  <c r="AJ149" i="1"/>
  <c r="AH149" i="1"/>
  <c r="AD149" i="1"/>
  <c r="AK149" i="1" s="1"/>
  <c r="AJ21" i="1"/>
  <c r="AH21" i="1"/>
  <c r="AD21" i="1"/>
  <c r="AK21" i="1" s="1"/>
  <c r="AJ95" i="1"/>
  <c r="AH95" i="1"/>
  <c r="AD95" i="1"/>
  <c r="AK95" i="1" s="1"/>
  <c r="CC69" i="1"/>
  <c r="CB69" i="1"/>
  <c r="CD69" i="1"/>
  <c r="CI69" i="1" s="1"/>
  <c r="CC101" i="1"/>
  <c r="CB101" i="1"/>
  <c r="CD101" i="1"/>
  <c r="CI101" i="1" s="1"/>
  <c r="CC137" i="1"/>
  <c r="CD137" i="1"/>
  <c r="CI137" i="1" s="1"/>
  <c r="CB137" i="1"/>
  <c r="CC27" i="1"/>
  <c r="CD27" i="1"/>
  <c r="CI27" i="1" s="1"/>
  <c r="CB27" i="1"/>
  <c r="CC130" i="1"/>
  <c r="CB130" i="1"/>
  <c r="CD130" i="1"/>
  <c r="CI130" i="1" s="1"/>
  <c r="CM31" i="1"/>
  <c r="EI31" i="1" s="1"/>
  <c r="CC70" i="1"/>
  <c r="CD70" i="1"/>
  <c r="CI70" i="1" s="1"/>
  <c r="CB70" i="1"/>
  <c r="CC50" i="1"/>
  <c r="CB50" i="1"/>
  <c r="CD50" i="1"/>
  <c r="CI50" i="1" s="1"/>
  <c r="CC181" i="1"/>
  <c r="CD181" i="1"/>
  <c r="CI181" i="1" s="1"/>
  <c r="CB181" i="1"/>
  <c r="CM176" i="1"/>
  <c r="EI176" i="1" s="1"/>
  <c r="AJ26" i="1"/>
  <c r="AH26" i="1"/>
  <c r="AD26" i="1"/>
  <c r="AK26" i="1" s="1"/>
  <c r="AJ169" i="1"/>
  <c r="AH169" i="1"/>
  <c r="AD169" i="1"/>
  <c r="AK169" i="1" s="1"/>
  <c r="AJ53" i="1"/>
  <c r="AH53" i="1"/>
  <c r="AD53" i="1"/>
  <c r="AK53" i="1" s="1"/>
  <c r="AJ173" i="1"/>
  <c r="AH173" i="1"/>
  <c r="AD173" i="1"/>
  <c r="AK173" i="1" s="1"/>
  <c r="AJ148" i="1"/>
  <c r="AD148" i="1"/>
  <c r="AK148" i="1" s="1"/>
  <c r="AH148" i="1"/>
  <c r="AJ77" i="1"/>
  <c r="AJ72" i="1"/>
  <c r="AD72" i="1"/>
  <c r="AK72" i="1" s="1"/>
  <c r="AH72" i="1"/>
  <c r="CC144" i="1"/>
  <c r="CD144" i="1"/>
  <c r="CI144" i="1" s="1"/>
  <c r="CB144" i="1"/>
  <c r="CC156" i="1"/>
  <c r="CD156" i="1"/>
  <c r="CI156" i="1" s="1"/>
  <c r="CB156" i="1"/>
  <c r="CC124" i="1"/>
  <c r="CB124" i="1"/>
  <c r="CD124" i="1"/>
  <c r="CI124" i="1" s="1"/>
  <c r="CC165" i="1"/>
  <c r="CD165" i="1"/>
  <c r="CI165" i="1" s="1"/>
  <c r="CB165" i="1"/>
  <c r="CC170" i="1"/>
  <c r="CD170" i="1"/>
  <c r="CI170" i="1" s="1"/>
  <c r="CB170" i="1"/>
  <c r="CM107" i="1"/>
  <c r="EI107" i="1" s="1"/>
  <c r="CC42" i="1"/>
  <c r="CB42" i="1"/>
  <c r="CD42" i="1"/>
  <c r="CI42" i="1" s="1"/>
  <c r="CC71" i="1"/>
  <c r="CD71" i="1"/>
  <c r="CI71" i="1" s="1"/>
  <c r="CB71" i="1"/>
  <c r="CC140" i="1"/>
  <c r="CB140" i="1"/>
  <c r="CD140" i="1"/>
  <c r="CI140" i="1" s="1"/>
  <c r="CM90" i="1"/>
  <c r="EI90" i="1" s="1"/>
  <c r="CM142" i="1"/>
  <c r="EI142" i="1" s="1"/>
  <c r="AJ83" i="1"/>
  <c r="AH83" i="1"/>
  <c r="AD83" i="1"/>
  <c r="AK83" i="1" s="1"/>
  <c r="AJ34" i="1"/>
  <c r="AH34" i="1"/>
  <c r="AD34" i="1"/>
  <c r="AK34" i="1" s="1"/>
  <c r="AJ85" i="1"/>
  <c r="AH85" i="1"/>
  <c r="AD85" i="1"/>
  <c r="AK85" i="1" s="1"/>
  <c r="AJ110" i="1"/>
  <c r="AH110" i="1"/>
  <c r="AD110" i="1"/>
  <c r="AK110" i="1" s="1"/>
  <c r="AJ116" i="1"/>
  <c r="AH116" i="1"/>
  <c r="AD116" i="1"/>
  <c r="AK116" i="1" s="1"/>
  <c r="AJ145" i="1"/>
  <c r="AH145" i="1"/>
  <c r="AD145" i="1"/>
  <c r="AK145" i="1" s="1"/>
  <c r="AH87" i="1"/>
  <c r="AD87" i="1"/>
  <c r="AK87" i="1" s="1"/>
  <c r="AJ87" i="1"/>
  <c r="AJ155" i="1"/>
  <c r="AH155" i="1"/>
  <c r="AD155" i="1"/>
  <c r="AK155" i="1" s="1"/>
  <c r="AJ35" i="1"/>
  <c r="AH35" i="1"/>
  <c r="AD35" i="1"/>
  <c r="AK35" i="1" s="1"/>
  <c r="AJ22" i="1"/>
  <c r="AH22" i="1"/>
  <c r="AD22" i="1"/>
  <c r="AK22" i="1" s="1"/>
  <c r="AJ147" i="1"/>
  <c r="AJ54" i="1"/>
  <c r="AD54" i="1"/>
  <c r="AK54" i="1" s="1"/>
  <c r="AH54" i="1"/>
  <c r="AJ177" i="1"/>
  <c r="AH177" i="1"/>
  <c r="AD177" i="1"/>
  <c r="AK177" i="1" s="1"/>
  <c r="AJ75" i="1"/>
  <c r="AH75" i="1"/>
  <c r="AD75" i="1"/>
  <c r="AK75" i="1" s="1"/>
  <c r="CC161" i="1"/>
  <c r="CD161" i="1"/>
  <c r="CI161" i="1" s="1"/>
  <c r="CB161" i="1"/>
  <c r="CM44" i="1"/>
  <c r="EI44" i="1" s="1"/>
  <c r="CC103" i="1"/>
  <c r="CB103" i="1"/>
  <c r="CD103" i="1"/>
  <c r="CI103" i="1" s="1"/>
  <c r="CM158" i="1"/>
  <c r="EI158" i="1" s="1"/>
  <c r="CC66" i="1"/>
  <c r="CD66" i="1"/>
  <c r="CI66" i="1" s="1"/>
  <c r="CB66" i="1"/>
  <c r="CC104" i="1"/>
  <c r="CB104" i="1"/>
  <c r="CD104" i="1"/>
  <c r="CI104" i="1" s="1"/>
  <c r="CC150" i="1"/>
  <c r="CD150" i="1"/>
  <c r="CI150" i="1" s="1"/>
  <c r="CB150" i="1"/>
  <c r="CM83" i="1"/>
  <c r="EI83" i="1" s="1"/>
  <c r="CC82" i="1"/>
  <c r="CB82" i="1"/>
  <c r="CD82" i="1"/>
  <c r="CI82" i="1" s="1"/>
  <c r="CM159" i="1"/>
  <c r="EI159" i="1" s="1"/>
  <c r="CC136" i="1"/>
  <c r="CB136" i="1"/>
  <c r="CD136" i="1"/>
  <c r="CI136" i="1" s="1"/>
  <c r="CM106" i="1"/>
  <c r="EI106" i="1" s="1"/>
  <c r="CM190" i="1"/>
  <c r="EI190" i="1" s="1"/>
  <c r="CC54" i="1"/>
  <c r="CD54" i="1"/>
  <c r="CI54" i="1" s="1"/>
  <c r="CB54" i="1"/>
  <c r="CC168" i="1"/>
  <c r="CD168" i="1"/>
  <c r="CI168" i="1" s="1"/>
  <c r="CB168" i="1"/>
  <c r="AJ136" i="1"/>
  <c r="AH136" i="1"/>
  <c r="AD136" i="1"/>
  <c r="AK136" i="1" s="1"/>
  <c r="AJ36" i="1"/>
  <c r="AH36" i="1"/>
  <c r="AD36" i="1"/>
  <c r="AK36" i="1" s="1"/>
  <c r="AJ92" i="1"/>
  <c r="AH92" i="1"/>
  <c r="AD92" i="1"/>
  <c r="AK92" i="1" s="1"/>
  <c r="AJ39" i="1"/>
  <c r="AH39" i="1"/>
  <c r="AD39" i="1"/>
  <c r="AK39" i="1" s="1"/>
  <c r="AJ187" i="1"/>
  <c r="AD187" i="1"/>
  <c r="AK187" i="1" s="1"/>
  <c r="AH187" i="1"/>
  <c r="AJ96" i="1"/>
  <c r="AD96" i="1"/>
  <c r="AK96" i="1" s="1"/>
  <c r="AH96" i="1"/>
  <c r="AJ117" i="1"/>
  <c r="AH117" i="1"/>
  <c r="AD117" i="1"/>
  <c r="AK117" i="1" s="1"/>
  <c r="AJ158" i="1"/>
  <c r="AH158" i="1"/>
  <c r="AD158" i="1"/>
  <c r="AK158" i="1" s="1"/>
  <c r="AJ70" i="1"/>
  <c r="AD70" i="1"/>
  <c r="AK70" i="1" s="1"/>
  <c r="AH70" i="1"/>
  <c r="AJ171" i="1"/>
  <c r="AH171" i="1"/>
  <c r="AD171" i="1"/>
  <c r="AK171" i="1" s="1"/>
  <c r="AJ81" i="1"/>
  <c r="AH81" i="1"/>
  <c r="AD81" i="1"/>
  <c r="AK81" i="1" s="1"/>
  <c r="AJ30" i="1"/>
  <c r="AH30" i="1"/>
  <c r="AD30" i="1"/>
  <c r="AK30" i="1" s="1"/>
  <c r="CC107" i="1"/>
  <c r="CD107" i="1"/>
  <c r="CI107" i="1" s="1"/>
  <c r="CB107" i="1"/>
  <c r="CM130" i="1"/>
  <c r="EI130" i="1" s="1"/>
  <c r="CC153" i="1"/>
  <c r="CB153" i="1"/>
  <c r="CD153" i="1"/>
  <c r="CI153" i="1" s="1"/>
  <c r="CC159" i="1"/>
  <c r="CD159" i="1"/>
  <c r="CI159" i="1" s="1"/>
  <c r="CB159" i="1"/>
  <c r="CC90" i="1"/>
  <c r="CB90" i="1"/>
  <c r="CD90" i="1"/>
  <c r="CI90" i="1" s="1"/>
  <c r="CC166" i="1"/>
  <c r="CD166" i="1"/>
  <c r="CI166" i="1" s="1"/>
  <c r="CB166" i="1"/>
  <c r="AJ188" i="1"/>
  <c r="AH188" i="1"/>
  <c r="AD188" i="1"/>
  <c r="AK188" i="1" s="1"/>
  <c r="AJ189" i="1"/>
  <c r="AD189" i="1"/>
  <c r="AK189" i="1" s="1"/>
  <c r="AH189" i="1"/>
  <c r="AD174" i="1"/>
  <c r="AK174" i="1" s="1"/>
  <c r="AH174" i="1"/>
  <c r="AJ174" i="1"/>
  <c r="AJ156" i="1"/>
  <c r="AD156" i="1"/>
  <c r="AK156" i="1" s="1"/>
  <c r="AH156" i="1"/>
  <c r="AJ37" i="1"/>
  <c r="AH37" i="1"/>
  <c r="AD37" i="1"/>
  <c r="AK37" i="1" s="1"/>
  <c r="AJ183" i="1"/>
  <c r="AH183" i="1"/>
  <c r="AD183" i="1"/>
  <c r="AK183" i="1" s="1"/>
  <c r="AJ90" i="1"/>
  <c r="AH90" i="1"/>
  <c r="AD90" i="1"/>
  <c r="AK90" i="1" s="1"/>
  <c r="AJ25" i="1"/>
  <c r="AH25" i="1"/>
  <c r="AD25" i="1"/>
  <c r="AK25" i="1" s="1"/>
  <c r="CC68" i="1"/>
  <c r="CD68" i="1"/>
  <c r="CI68" i="1" s="1"/>
  <c r="CB68" i="1"/>
  <c r="CC173" i="1"/>
  <c r="CD173" i="1"/>
  <c r="CI173" i="1" s="1"/>
  <c r="CB173" i="1"/>
  <c r="CC158" i="1"/>
  <c r="CD158" i="1"/>
  <c r="CI158" i="1" s="1"/>
  <c r="CB158" i="1"/>
  <c r="CC117" i="1"/>
  <c r="CD117" i="1"/>
  <c r="CI117" i="1" s="1"/>
  <c r="CB117" i="1"/>
  <c r="CC38" i="1"/>
  <c r="CD38" i="1"/>
  <c r="CI38" i="1" s="1"/>
  <c r="CB38" i="1"/>
  <c r="CC162" i="1"/>
  <c r="CB162" i="1"/>
  <c r="CD162" i="1"/>
  <c r="CI162" i="1" s="1"/>
  <c r="CC102" i="1"/>
  <c r="CB102" i="1"/>
  <c r="CD102" i="1"/>
  <c r="CI102" i="1" s="1"/>
  <c r="CC53" i="1"/>
  <c r="CB53" i="1"/>
  <c r="CD53" i="1"/>
  <c r="CI53" i="1" s="1"/>
  <c r="CC106" i="1"/>
  <c r="CD106" i="1"/>
  <c r="CI106" i="1" s="1"/>
  <c r="CB106" i="1"/>
  <c r="CC180" i="1"/>
  <c r="CD180" i="1"/>
  <c r="CI180" i="1" s="1"/>
  <c r="CB180" i="1"/>
  <c r="BD25" i="1"/>
  <c r="BD55" i="1" s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M132" i="1"/>
  <c r="EI132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59" i="1"/>
  <c r="CI59" i="1" s="1"/>
  <c r="CB59" i="1"/>
  <c r="CB65" i="1"/>
  <c r="CD65" i="1"/>
  <c r="CI65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D217" i="1"/>
  <c r="CI217" i="1" s="1"/>
  <c r="CB21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20" i="1"/>
  <c r="CI20" i="1" s="1"/>
  <c r="CB20" i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B16" i="1"/>
  <c r="CD16" i="1"/>
  <c r="CI16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B26" i="1"/>
  <c r="CD26" i="1"/>
  <c r="CI26" i="1" s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CC33" i="1" l="1"/>
  <c r="CC14" i="1"/>
  <c r="CC96" i="1"/>
  <c r="AD13" i="1"/>
  <c r="AH13" i="1"/>
  <c r="CC29" i="1"/>
  <c r="AJ13" i="1"/>
  <c r="BD339" i="1"/>
  <c r="BD167" i="1"/>
  <c r="AK167" i="1"/>
  <c r="AH167" i="1"/>
  <c r="DZ14" i="1"/>
  <c r="CA13" i="1"/>
  <c r="CC13" i="1" s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55" i="1" l="1"/>
  <c r="BE22" i="1"/>
  <c r="AD77" i="1"/>
  <c r="AD147" i="1" s="1"/>
  <c r="AK13" i="1"/>
  <c r="CC17" i="1"/>
  <c r="CC24" i="1"/>
  <c r="CC41" i="1"/>
  <c r="CC21" i="1"/>
  <c r="CC18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K147" i="1" l="1"/>
  <c r="CC147" i="1"/>
  <c r="AH147" i="1"/>
  <c r="AK77" i="1"/>
  <c r="CC77" i="1"/>
  <c r="CC86" i="1"/>
  <c r="AH77" i="1"/>
  <c r="AP68" i="1"/>
  <c r="AP224" i="1"/>
  <c r="AP178" i="1"/>
  <c r="AP261" i="1"/>
  <c r="AP183" i="1"/>
  <c r="AP182" i="1"/>
  <c r="BA182" i="1" s="1"/>
  <c r="AP101" i="1"/>
  <c r="AP243" i="1"/>
  <c r="AV243" i="1" s="1"/>
  <c r="AP156" i="1"/>
  <c r="AP331" i="1"/>
  <c r="AP251" i="1"/>
  <c r="AV251" i="1" s="1"/>
  <c r="AP339" i="1"/>
  <c r="AP44" i="1"/>
  <c r="AP280" i="1"/>
  <c r="AP69" i="1"/>
  <c r="AP241" i="1"/>
  <c r="AV241" i="1" s="1"/>
  <c r="AP173" i="1"/>
  <c r="AP262" i="1"/>
  <c r="AP179" i="1"/>
  <c r="AP128" i="1"/>
  <c r="BA128" i="1" s="1"/>
  <c r="AP252" i="1"/>
  <c r="AP338" i="1"/>
  <c r="AV338" i="1" s="1"/>
  <c r="AP309" i="1"/>
  <c r="AP154" i="1"/>
  <c r="AV154" i="1" s="1"/>
  <c r="AP106" i="1"/>
  <c r="AP320" i="1"/>
  <c r="AV320" i="1" s="1"/>
  <c r="AP83" i="1"/>
  <c r="EH83" i="1" s="1"/>
  <c r="AP114" i="1"/>
  <c r="EH114" i="1" s="1"/>
  <c r="AP201" i="1"/>
  <c r="AP265" i="1"/>
  <c r="AP138" i="1"/>
  <c r="AP263" i="1"/>
  <c r="AP185" i="1"/>
  <c r="AP93" i="1"/>
  <c r="EH93" i="1" s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P219" i="1"/>
  <c r="AP120" i="1"/>
  <c r="EH120" i="1" s="1"/>
  <c r="AP79" i="1"/>
  <c r="EH79" i="1" s="1"/>
  <c r="AP122" i="1"/>
  <c r="AP159" i="1"/>
  <c r="EH159" i="1" s="1"/>
  <c r="AP215" i="1"/>
  <c r="AV215" i="1" s="1"/>
  <c r="AP73" i="1"/>
  <c r="EH73" i="1" s="1"/>
  <c r="AP200" i="1"/>
  <c r="AP290" i="1"/>
  <c r="AV290" i="1" s="1"/>
  <c r="AP216" i="1"/>
  <c r="AV216" i="1" s="1"/>
  <c r="AP253" i="1"/>
  <c r="AP226" i="1"/>
  <c r="AP139" i="1"/>
  <c r="AP286" i="1"/>
  <c r="AV286" i="1" s="1"/>
  <c r="AP136" i="1"/>
  <c r="AP121" i="1"/>
  <c r="EH121" i="1" s="1"/>
  <c r="AP284" i="1"/>
  <c r="AV284" i="1" s="1"/>
  <c r="AP150" i="1"/>
  <c r="AP148" i="1"/>
  <c r="AP127" i="1"/>
  <c r="EH127" i="1" s="1"/>
  <c r="AP328" i="1"/>
  <c r="AV328" i="1" s="1"/>
  <c r="AP217" i="1"/>
  <c r="AP329" i="1"/>
  <c r="AP149" i="1"/>
  <c r="AP175" i="1"/>
  <c r="AP305" i="1"/>
  <c r="AV305" i="1" s="1"/>
  <c r="AP342" i="1"/>
  <c r="AP45" i="1"/>
  <c r="AP304" i="1"/>
  <c r="AV304" i="1" s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AP326" i="1"/>
  <c r="AV326" i="1" s="1"/>
  <c r="AP151" i="1"/>
  <c r="AP78" i="1"/>
  <c r="AP113" i="1"/>
  <c r="EH113" i="1" s="1"/>
  <c r="AP143" i="1"/>
  <c r="EH143" i="1" s="1"/>
  <c r="AP132" i="1"/>
  <c r="AP277" i="1"/>
  <c r="AP237" i="1"/>
  <c r="AV237" i="1" s="1"/>
  <c r="AP37" i="1"/>
  <c r="AP88" i="1"/>
  <c r="EH88" i="1" s="1"/>
  <c r="AP115" i="1"/>
  <c r="AP110" i="1"/>
  <c r="EH110" i="1" s="1"/>
  <c r="AP312" i="1"/>
  <c r="AP327" i="1"/>
  <c r="AP181" i="1"/>
  <c r="AP176" i="1"/>
  <c r="EH176" i="1" s="1"/>
  <c r="AP196" i="1"/>
  <c r="AV196" i="1" s="1"/>
  <c r="AP245" i="1"/>
  <c r="AP99" i="1"/>
  <c r="AP311" i="1"/>
  <c r="AV311" i="1" s="1"/>
  <c r="AP258" i="1"/>
  <c r="AV258" i="1" s="1"/>
  <c r="AP71" i="1"/>
  <c r="AP214" i="1"/>
  <c r="AV214" i="1" s="1"/>
  <c r="AP223" i="1"/>
  <c r="AV223" i="1" s="1"/>
  <c r="AP160" i="1"/>
  <c r="EH160" i="1" s="1"/>
  <c r="AP254" i="1"/>
  <c r="AV254" i="1" s="1"/>
  <c r="AP64" i="1"/>
  <c r="AP145" i="1"/>
  <c r="AP256" i="1"/>
  <c r="AP234" i="1"/>
  <c r="AV234" i="1" s="1"/>
  <c r="AP235" i="1"/>
  <c r="AV235" i="1" s="1"/>
  <c r="AP240" i="1"/>
  <c r="AV240" i="1" s="1"/>
  <c r="AP118" i="1"/>
  <c r="AP334" i="1"/>
  <c r="AV334" i="1" s="1"/>
  <c r="AP189" i="1"/>
  <c r="AP202" i="1"/>
  <c r="AV202" i="1" s="1"/>
  <c r="AP213" i="1"/>
  <c r="AP301" i="1"/>
  <c r="AV301" i="1" s="1"/>
  <c r="AP259" i="1"/>
  <c r="AV259" i="1" s="1"/>
  <c r="AP92" i="1"/>
  <c r="EH92" i="1" s="1"/>
  <c r="AP315" i="1"/>
  <c r="AP296" i="1"/>
  <c r="AP307" i="1"/>
  <c r="AP195" i="1"/>
  <c r="AP281" i="1"/>
  <c r="AP273" i="1"/>
  <c r="AV273" i="1" s="1"/>
  <c r="AP89" i="1"/>
  <c r="AP206" i="1"/>
  <c r="AP169" i="1"/>
  <c r="EH169" i="1" s="1"/>
  <c r="AP310" i="1"/>
  <c r="AV310" i="1" s="1"/>
  <c r="AP260" i="1"/>
  <c r="AP57" i="1"/>
  <c r="AV57" i="1" s="1"/>
  <c r="AP119" i="1"/>
  <c r="AP123" i="1"/>
  <c r="AP109" i="1"/>
  <c r="AP272" i="1"/>
  <c r="AV272" i="1" s="1"/>
  <c r="AP134" i="1"/>
  <c r="AP314" i="1"/>
  <c r="AP116" i="1"/>
  <c r="AP250" i="1"/>
  <c r="AV250" i="1" s="1"/>
  <c r="AP295" i="1"/>
  <c r="AP91" i="1"/>
  <c r="AV91" i="1" s="1"/>
  <c r="AP161" i="1"/>
  <c r="EH161" i="1" s="1"/>
  <c r="AP184" i="1"/>
  <c r="AP335" i="1"/>
  <c r="AP313" i="1"/>
  <c r="AV313" i="1" s="1"/>
  <c r="AP322" i="1"/>
  <c r="AP74" i="1"/>
  <c r="AP111" i="1"/>
  <c r="AP289" i="1"/>
  <c r="AV289" i="1" s="1"/>
  <c r="AP299" i="1"/>
  <c r="AP318" i="1"/>
  <c r="AV318" i="1" s="1"/>
  <c r="AP107" i="1"/>
  <c r="AP275" i="1"/>
  <c r="AV275" i="1" s="1"/>
  <c r="AP255" i="1"/>
  <c r="AV255" i="1" s="1"/>
  <c r="AP298" i="1"/>
  <c r="AP147" i="1"/>
  <c r="AP105" i="1"/>
  <c r="EH105" i="1" s="1"/>
  <c r="AP242" i="1"/>
  <c r="AV242" i="1" s="1"/>
  <c r="AP90" i="1"/>
  <c r="EH90" i="1" s="1"/>
  <c r="AP303" i="1"/>
  <c r="AP191" i="1"/>
  <c r="EH191" i="1" s="1"/>
  <c r="AP267" i="1"/>
  <c r="AV267" i="1" s="1"/>
  <c r="AP323" i="1"/>
  <c r="AV323" i="1" s="1"/>
  <c r="AP187" i="1"/>
  <c r="EH187" i="1" s="1"/>
  <c r="AP61" i="1"/>
  <c r="AP104" i="1"/>
  <c r="AP163" i="1"/>
  <c r="AP222" i="1"/>
  <c r="AV222" i="1" s="1"/>
  <c r="AP16" i="1"/>
  <c r="AP135" i="1"/>
  <c r="EH135" i="1" s="1"/>
  <c r="AP208" i="1"/>
  <c r="AV208" i="1" s="1"/>
  <c r="AP279" i="1"/>
  <c r="AV279" i="1" s="1"/>
  <c r="AP292" i="1"/>
  <c r="AV292" i="1" s="1"/>
  <c r="AP232" i="1"/>
  <c r="AV232" i="1" s="1"/>
  <c r="AP180" i="1"/>
  <c r="AP257" i="1"/>
  <c r="AV257" i="1" s="1"/>
  <c r="AP199" i="1"/>
  <c r="AV199" i="1" s="1"/>
  <c r="AP248" i="1"/>
  <c r="AV248" i="1" s="1"/>
  <c r="AP209" i="1"/>
  <c r="AV209" i="1" s="1"/>
  <c r="AP62" i="1"/>
  <c r="AP228" i="1"/>
  <c r="AP294" i="1"/>
  <c r="AV294" i="1" s="1"/>
  <c r="AP98" i="1"/>
  <c r="AP96" i="1"/>
  <c r="AP282" i="1"/>
  <c r="AV282" i="1" s="1"/>
  <c r="AP140" i="1"/>
  <c r="EH140" i="1" s="1"/>
  <c r="AP70" i="1"/>
  <c r="AP324" i="1"/>
  <c r="AV324" i="1" s="1"/>
  <c r="AP198" i="1"/>
  <c r="AP316" i="1"/>
  <c r="AV316" i="1" s="1"/>
  <c r="AP319" i="1"/>
  <c r="AV319" i="1" s="1"/>
  <c r="AP86" i="1"/>
  <c r="EH86" i="1" s="1"/>
  <c r="AP194" i="1"/>
  <c r="AP340" i="1"/>
  <c r="AV340" i="1" s="1"/>
  <c r="AP221" i="1"/>
  <c r="AV221" i="1" s="1"/>
  <c r="AP72" i="1"/>
  <c r="AP285" i="1"/>
  <c r="AV285" i="1" s="1"/>
  <c r="AP124" i="1"/>
  <c r="EH124" i="1" s="1"/>
  <c r="AP207" i="1"/>
  <c r="AV207" i="1" s="1"/>
  <c r="AP244" i="1"/>
  <c r="AP67" i="1"/>
  <c r="AV67" i="1" s="1"/>
  <c r="AP249" i="1"/>
  <c r="AV249" i="1" s="1"/>
  <c r="AP172" i="1"/>
  <c r="AP144" i="1"/>
  <c r="EH144" i="1" s="1"/>
  <c r="AP229" i="1"/>
  <c r="AP103" i="1"/>
  <c r="AP129" i="1"/>
  <c r="AP174" i="1"/>
  <c r="EH174" i="1" s="1"/>
  <c r="AP210" i="1"/>
  <c r="AV210" i="1" s="1"/>
  <c r="AP333" i="1"/>
  <c r="AV333" i="1" s="1"/>
  <c r="AP270" i="1"/>
  <c r="AV270" i="1" s="1"/>
  <c r="AP108" i="1"/>
  <c r="EH108" i="1" s="1"/>
  <c r="AP165" i="1"/>
  <c r="AP205" i="1"/>
  <c r="AP52" i="1"/>
  <c r="AP158" i="1"/>
  <c r="AP97" i="1"/>
  <c r="AP337" i="1"/>
  <c r="AV337" i="1" s="1"/>
  <c r="AP84" i="1"/>
  <c r="AP157" i="1"/>
  <c r="EH157" i="1" s="1"/>
  <c r="AP317" i="1"/>
  <c r="AV317" i="1" s="1"/>
  <c r="AP65" i="1"/>
  <c r="EH65" i="1" s="1"/>
  <c r="AP95" i="1"/>
  <c r="AP80" i="1"/>
  <c r="AP283" i="1"/>
  <c r="AV283" i="1" s="1"/>
  <c r="AP203" i="1"/>
  <c r="AP76" i="1"/>
  <c r="EH76" i="1" s="1"/>
  <c r="AP197" i="1"/>
  <c r="AP87" i="1"/>
  <c r="AP276" i="1"/>
  <c r="AV276" i="1" s="1"/>
  <c r="AP192" i="1"/>
  <c r="EH192" i="1" s="1"/>
  <c r="AP211" i="1"/>
  <c r="AP325" i="1"/>
  <c r="AV325" i="1" s="1"/>
  <c r="AP218" i="1"/>
  <c r="AV218" i="1" s="1"/>
  <c r="AP85" i="1"/>
  <c r="AP233" i="1"/>
  <c r="AP131" i="1"/>
  <c r="EH131" i="1" s="1"/>
  <c r="AP186" i="1"/>
  <c r="AP336" i="1"/>
  <c r="AV336" i="1" s="1"/>
  <c r="AP236" i="1"/>
  <c r="AV236" i="1" s="1"/>
  <c r="AP190" i="1"/>
  <c r="AP142" i="1"/>
  <c r="EH142" i="1" s="1"/>
  <c r="AP239" i="1"/>
  <c r="AV239" i="1" s="1"/>
  <c r="AP152" i="1"/>
  <c r="AV152" i="1" s="1"/>
  <c r="AP146" i="1"/>
  <c r="AV146" i="1" s="1"/>
  <c r="AP48" i="1"/>
  <c r="AP332" i="1"/>
  <c r="AV332" i="1" s="1"/>
  <c r="AP278" i="1"/>
  <c r="AV278" i="1" s="1"/>
  <c r="AP59" i="1"/>
  <c r="AP125" i="1"/>
  <c r="AP227" i="1"/>
  <c r="AV227" i="1" s="1"/>
  <c r="AP81" i="1"/>
  <c r="EH81" i="1" s="1"/>
  <c r="AP246" i="1"/>
  <c r="AV246" i="1" s="1"/>
  <c r="AP102" i="1"/>
  <c r="AP300" i="1"/>
  <c r="AV300" i="1" s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V288" i="1" s="1"/>
  <c r="AP271" i="1"/>
  <c r="AP75" i="1"/>
  <c r="AP170" i="1"/>
  <c r="AP247" i="1"/>
  <c r="AV247" i="1" s="1"/>
  <c r="AP112" i="1"/>
  <c r="AP22" i="1"/>
  <c r="BA22" i="1" s="1"/>
  <c r="AP137" i="1"/>
  <c r="EH137" i="1" s="1"/>
  <c r="AP274" i="1"/>
  <c r="AP230" i="1"/>
  <c r="AV230" i="1" s="1"/>
  <c r="AP162" i="1"/>
  <c r="AP321" i="1"/>
  <c r="AP126" i="1"/>
  <c r="EH126" i="1" s="1"/>
  <c r="AP36" i="1"/>
  <c r="AP297" i="1"/>
  <c r="AP204" i="1"/>
  <c r="AP66" i="1"/>
  <c r="AP306" i="1"/>
  <c r="AP291" i="1"/>
  <c r="AV291" i="1" s="1"/>
  <c r="AP77" i="1"/>
  <c r="AP266" i="1"/>
  <c r="AV266" i="1" s="1"/>
  <c r="AP268" i="1"/>
  <c r="AV268" i="1" s="1"/>
  <c r="AP100" i="1"/>
  <c r="EH100" i="1" s="1"/>
  <c r="AP130" i="1"/>
  <c r="AP293" i="1"/>
  <c r="AV293" i="1" s="1"/>
  <c r="AP167" i="1"/>
  <c r="AP238" i="1"/>
  <c r="AV238" i="1" s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AP13" i="1"/>
  <c r="EH13" i="1" s="1"/>
  <c r="L17" i="7"/>
  <c r="EC13" i="1"/>
  <c r="EH306" i="1" l="1"/>
  <c r="AV306" i="1"/>
  <c r="EH271" i="1"/>
  <c r="AV271" i="1"/>
  <c r="EH211" i="1"/>
  <c r="AV211" i="1"/>
  <c r="EH244" i="1"/>
  <c r="AV244" i="1"/>
  <c r="EH315" i="1"/>
  <c r="AV315" i="1"/>
  <c r="BA309" i="1"/>
  <c r="AV309" i="1"/>
  <c r="EH204" i="1"/>
  <c r="AV204" i="1"/>
  <c r="EH205" i="1"/>
  <c r="AV205" i="1"/>
  <c r="EH299" i="1"/>
  <c r="AV299" i="1"/>
  <c r="EH277" i="1"/>
  <c r="AV277" i="1"/>
  <c r="EH341" i="1"/>
  <c r="AV341" i="1"/>
  <c r="EH297" i="1"/>
  <c r="AV297" i="1"/>
  <c r="EH228" i="1"/>
  <c r="AV228" i="1"/>
  <c r="EH226" i="1"/>
  <c r="AV226" i="1"/>
  <c r="BA252" i="1"/>
  <c r="AV252" i="1"/>
  <c r="EH197" i="1"/>
  <c r="AV197" i="1"/>
  <c r="BA213" i="1"/>
  <c r="AV213" i="1"/>
  <c r="EH342" i="1"/>
  <c r="AV342" i="1"/>
  <c r="EH253" i="1"/>
  <c r="AV253" i="1"/>
  <c r="EH231" i="1"/>
  <c r="AV231" i="1"/>
  <c r="BA261" i="1"/>
  <c r="AV261" i="1"/>
  <c r="EH321" i="1"/>
  <c r="AV321" i="1"/>
  <c r="EH203" i="1"/>
  <c r="AV203" i="1"/>
  <c r="EH322" i="1"/>
  <c r="AV322" i="1"/>
  <c r="EH260" i="1"/>
  <c r="AV260" i="1"/>
  <c r="BF262" i="1"/>
  <c r="BK262" i="1" s="1"/>
  <c r="AV262" i="1"/>
  <c r="BF224" i="1"/>
  <c r="CW224" i="1" s="1"/>
  <c r="AV224" i="1"/>
  <c r="EH194" i="1"/>
  <c r="AV194" i="1"/>
  <c r="EH245" i="1"/>
  <c r="AV245" i="1"/>
  <c r="EH200" i="1"/>
  <c r="AV200" i="1"/>
  <c r="EH303" i="1"/>
  <c r="AV303" i="1"/>
  <c r="BF335" i="1"/>
  <c r="BK335" i="1" s="1"/>
  <c r="AV335" i="1"/>
  <c r="EH329" i="1"/>
  <c r="AV329" i="1"/>
  <c r="EH263" i="1"/>
  <c r="AV263" i="1"/>
  <c r="EH274" i="1"/>
  <c r="AV274" i="1"/>
  <c r="EH206" i="1"/>
  <c r="AV206" i="1"/>
  <c r="EH302" i="1"/>
  <c r="AV302" i="1"/>
  <c r="EH217" i="1"/>
  <c r="AV217" i="1"/>
  <c r="EH265" i="1"/>
  <c r="AV265" i="1"/>
  <c r="BA280" i="1"/>
  <c r="AV280" i="1"/>
  <c r="EH229" i="1"/>
  <c r="AV229" i="1"/>
  <c r="EH198" i="1"/>
  <c r="AV198" i="1"/>
  <c r="EH327" i="1"/>
  <c r="AV327" i="1"/>
  <c r="EH201" i="1"/>
  <c r="AV201" i="1"/>
  <c r="EH233" i="1"/>
  <c r="AV233" i="1"/>
  <c r="EH295" i="1"/>
  <c r="AV295" i="1"/>
  <c r="EH281" i="1"/>
  <c r="AV281" i="1"/>
  <c r="EH256" i="1"/>
  <c r="AV256" i="1"/>
  <c r="EH312" i="1"/>
  <c r="AV312" i="1"/>
  <c r="BA339" i="1"/>
  <c r="AV339" i="1"/>
  <c r="AV182" i="1"/>
  <c r="EH298" i="1"/>
  <c r="AV298" i="1"/>
  <c r="EH195" i="1"/>
  <c r="AV195" i="1"/>
  <c r="EH307" i="1"/>
  <c r="AV307" i="1"/>
  <c r="EH219" i="1"/>
  <c r="AV219" i="1"/>
  <c r="BA331" i="1"/>
  <c r="AV331" i="1"/>
  <c r="EH314" i="1"/>
  <c r="AV314" i="1"/>
  <c r="EH296" i="1"/>
  <c r="AV296" i="1"/>
  <c r="AV141" i="1"/>
  <c r="AV191" i="1"/>
  <c r="AV193" i="1"/>
  <c r="AV127" i="1"/>
  <c r="DZ17" i="1"/>
  <c r="BA178" i="1"/>
  <c r="BA44" i="1"/>
  <c r="BF252" i="1"/>
  <c r="BF243" i="1"/>
  <c r="BA251" i="1"/>
  <c r="BF261" i="1"/>
  <c r="DB261" i="1" s="1"/>
  <c r="BF154" i="1"/>
  <c r="BA173" i="1"/>
  <c r="BF251" i="1"/>
  <c r="DA251" i="1" s="1"/>
  <c r="BA154" i="1"/>
  <c r="BA69" i="1"/>
  <c r="BF309" i="1"/>
  <c r="BA338" i="1"/>
  <c r="BF338" i="1"/>
  <c r="BA262" i="1"/>
  <c r="BA106" i="1"/>
  <c r="BA68" i="1"/>
  <c r="BF182" i="1"/>
  <c r="DT224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EH156" i="1"/>
  <c r="AR156" i="1"/>
  <c r="BI156" i="1" s="1"/>
  <c r="AQ156" i="1"/>
  <c r="BJ156" i="1"/>
  <c r="AT156" i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154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EH68" i="1"/>
  <c r="AR68" i="1"/>
  <c r="BI68" i="1" s="1"/>
  <c r="AQ68" i="1"/>
  <c r="BH68" i="1" s="1"/>
  <c r="BJ68" i="1"/>
  <c r="AT68" i="1"/>
  <c r="EH134" i="1"/>
  <c r="BA148" i="1"/>
  <c r="EH148" i="1"/>
  <c r="BA34" i="1"/>
  <c r="EH34" i="1"/>
  <c r="BF325" i="1"/>
  <c r="DA325" i="1" s="1"/>
  <c r="EH325" i="1"/>
  <c r="BA278" i="1"/>
  <c r="EH278" i="1"/>
  <c r="BA239" i="1"/>
  <c r="EH239" i="1"/>
  <c r="BA165" i="1"/>
  <c r="EH165" i="1"/>
  <c r="BA285" i="1"/>
  <c r="EH285" i="1"/>
  <c r="EH61" i="1"/>
  <c r="BF289" i="1"/>
  <c r="DA289" i="1" s="1"/>
  <c r="EH289" i="1"/>
  <c r="BA272" i="1"/>
  <c r="EH272" i="1"/>
  <c r="BA64" i="1"/>
  <c r="EH64" i="1"/>
  <c r="BA115" i="1"/>
  <c r="EH115" i="1"/>
  <c r="BA153" i="1"/>
  <c r="EH153" i="1"/>
  <c r="EH150" i="1"/>
  <c r="EH109" i="1"/>
  <c r="BA254" i="1"/>
  <c r="EH254" i="1"/>
  <c r="BA284" i="1"/>
  <c r="EH284" i="1"/>
  <c r="BA291" i="1"/>
  <c r="EH291" i="1"/>
  <c r="BA288" i="1"/>
  <c r="EH288" i="1"/>
  <c r="EH36" i="1"/>
  <c r="BF294" i="1"/>
  <c r="EH294" i="1"/>
  <c r="BA104" i="1"/>
  <c r="EH104" i="1"/>
  <c r="BA145" i="1"/>
  <c r="EH145" i="1"/>
  <c r="BF238" i="1"/>
  <c r="DA238" i="1" s="1"/>
  <c r="EH238" i="1"/>
  <c r="EH162" i="1"/>
  <c r="EH72" i="1"/>
  <c r="BA62" i="1"/>
  <c r="EH62" i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EH323" i="1"/>
  <c r="BA74" i="1"/>
  <c r="EH74" i="1"/>
  <c r="EH123" i="1"/>
  <c r="BA259" i="1"/>
  <c r="EH259" i="1"/>
  <c r="EH37" i="1"/>
  <c r="BF320" i="1"/>
  <c r="EH320" i="1"/>
  <c r="BA54" i="1"/>
  <c r="EH54" i="1"/>
  <c r="EH125" i="1"/>
  <c r="BA337" i="1"/>
  <c r="EH337" i="1"/>
  <c r="BA208" i="1"/>
  <c r="EH208" i="1"/>
  <c r="EH97" i="1"/>
  <c r="BA56" i="1"/>
  <c r="EH56" i="1"/>
  <c r="BA146" i="1"/>
  <c r="EH146" i="1"/>
  <c r="BA167" i="1"/>
  <c r="EH167" i="1"/>
  <c r="BA230" i="1"/>
  <c r="EH230" i="1"/>
  <c r="BF293" i="1"/>
  <c r="DB293" i="1" s="1"/>
  <c r="EH293" i="1"/>
  <c r="EH171" i="1"/>
  <c r="BA236" i="1"/>
  <c r="EH236" i="1"/>
  <c r="BF283" i="1"/>
  <c r="EH283" i="1"/>
  <c r="BF333" i="1"/>
  <c r="DA333" i="1" s="1"/>
  <c r="EH333" i="1"/>
  <c r="BA340" i="1"/>
  <c r="EH340" i="1"/>
  <c r="BA248" i="1"/>
  <c r="EH248" i="1"/>
  <c r="BF267" i="1"/>
  <c r="DA267" i="1" s="1"/>
  <c r="EH267" i="1"/>
  <c r="BA322" i="1"/>
  <c r="BA119" i="1"/>
  <c r="EH119" i="1"/>
  <c r="BA301" i="1"/>
  <c r="EH301" i="1"/>
  <c r="BF223" i="1"/>
  <c r="DA223" i="1" s="1"/>
  <c r="EH223" i="1"/>
  <c r="BF237" i="1"/>
  <c r="EH237" i="1"/>
  <c r="EH63" i="1"/>
  <c r="BA136" i="1"/>
  <c r="EH136" i="1"/>
  <c r="EH117" i="1"/>
  <c r="BF218" i="1"/>
  <c r="EH218" i="1"/>
  <c r="EH75" i="1"/>
  <c r="BA273" i="1"/>
  <c r="EH273" i="1"/>
  <c r="EH66" i="1"/>
  <c r="BA249" i="1"/>
  <c r="EH249" i="1"/>
  <c r="BA199" i="1"/>
  <c r="EH199" i="1"/>
  <c r="BF57" i="1"/>
  <c r="DA57" i="1" s="1"/>
  <c r="EH57" i="1"/>
  <c r="BF214" i="1"/>
  <c r="DA214" i="1" s="1"/>
  <c r="EH214" i="1"/>
  <c r="BF304" i="1"/>
  <c r="DA304" i="1" s="1"/>
  <c r="EH304" i="1"/>
  <c r="BF286" i="1"/>
  <c r="DA286" i="1" s="1"/>
  <c r="EH286" i="1"/>
  <c r="BF212" i="1"/>
  <c r="EH212" i="1"/>
  <c r="EH59" i="1"/>
  <c r="EH70" i="1"/>
  <c r="BA240" i="1"/>
  <c r="EH240" i="1"/>
  <c r="BA40" i="1"/>
  <c r="EH40" i="1"/>
  <c r="BF332" i="1"/>
  <c r="EH332" i="1"/>
  <c r="BA26" i="1"/>
  <c r="EH26" i="1"/>
  <c r="BF276" i="1"/>
  <c r="DB276" i="1" s="1"/>
  <c r="EH276" i="1"/>
  <c r="BA152" i="1"/>
  <c r="EH152" i="1"/>
  <c r="BA30" i="1"/>
  <c r="EH30" i="1"/>
  <c r="BA130" i="1"/>
  <c r="EH130" i="1"/>
  <c r="BF300" i="1"/>
  <c r="DB300" i="1" s="1"/>
  <c r="EH300" i="1"/>
  <c r="BA80" i="1"/>
  <c r="EH80" i="1"/>
  <c r="EH186" i="1"/>
  <c r="BF257" i="1"/>
  <c r="EH257" i="1"/>
  <c r="BA71" i="1"/>
  <c r="EH71" i="1"/>
  <c r="EH45" i="1"/>
  <c r="EH139" i="1"/>
  <c r="BF269" i="1"/>
  <c r="DA269" i="1" s="1"/>
  <c r="EH269" i="1"/>
  <c r="BA87" i="1"/>
  <c r="EH87" i="1"/>
  <c r="BF336" i="1"/>
  <c r="DA336" i="1" s="1"/>
  <c r="EH336" i="1"/>
  <c r="BA210" i="1"/>
  <c r="EH210" i="1"/>
  <c r="BA21" i="1"/>
  <c r="EH21" i="1"/>
  <c r="BA102" i="1"/>
  <c r="EH102" i="1"/>
  <c r="BA95" i="1"/>
  <c r="EH95" i="1"/>
  <c r="BF313" i="1"/>
  <c r="EH313" i="1"/>
  <c r="BF213" i="1"/>
  <c r="DB213" i="1" s="1"/>
  <c r="EH213" i="1"/>
  <c r="EH132" i="1"/>
  <c r="BA31" i="1"/>
  <c r="EH31" i="1"/>
  <c r="BA268" i="1"/>
  <c r="EH268" i="1"/>
  <c r="EH22" i="1"/>
  <c r="BF246" i="1"/>
  <c r="EH246" i="1"/>
  <c r="BA129" i="1"/>
  <c r="EH129" i="1"/>
  <c r="BF319" i="1"/>
  <c r="EH319" i="1"/>
  <c r="BA180" i="1"/>
  <c r="EH180" i="1"/>
  <c r="BF310" i="1"/>
  <c r="EH310" i="1"/>
  <c r="BF202" i="1"/>
  <c r="DA202" i="1" s="1"/>
  <c r="EH202" i="1"/>
  <c r="BA258" i="1"/>
  <c r="EH258" i="1"/>
  <c r="BA266" i="1"/>
  <c r="EH266" i="1"/>
  <c r="BA189" i="1"/>
  <c r="EH189" i="1"/>
  <c r="BF311" i="1"/>
  <c r="DA311" i="1" s="1"/>
  <c r="EH311" i="1"/>
  <c r="BF305" i="1"/>
  <c r="DA305" i="1" s="1"/>
  <c r="EH305" i="1"/>
  <c r="BF264" i="1"/>
  <c r="EH264" i="1"/>
  <c r="BA29" i="1"/>
  <c r="EH29" i="1"/>
  <c r="EH112" i="1"/>
  <c r="BA317" i="1"/>
  <c r="EH317" i="1"/>
  <c r="BA103" i="1"/>
  <c r="EH103" i="1"/>
  <c r="BF316" i="1"/>
  <c r="EH316" i="1"/>
  <c r="BA232" i="1"/>
  <c r="EH232" i="1"/>
  <c r="BF242" i="1"/>
  <c r="DA242" i="1" s="1"/>
  <c r="EH242" i="1"/>
  <c r="BA335" i="1"/>
  <c r="EH335" i="1"/>
  <c r="BA20" i="1"/>
  <c r="EH20" i="1"/>
  <c r="BA77" i="1"/>
  <c r="EH77" i="1"/>
  <c r="BF247" i="1"/>
  <c r="EH247" i="1"/>
  <c r="BF227" i="1"/>
  <c r="DB227" i="1" s="1"/>
  <c r="EH227" i="1"/>
  <c r="EH85" i="1"/>
  <c r="BF292" i="1"/>
  <c r="EH292" i="1"/>
  <c r="BA184" i="1"/>
  <c r="EH184" i="1"/>
  <c r="BF334" i="1"/>
  <c r="DB334" i="1" s="1"/>
  <c r="EH334" i="1"/>
  <c r="EH99" i="1"/>
  <c r="BA78" i="1"/>
  <c r="EH78" i="1"/>
  <c r="BA216" i="1"/>
  <c r="EH216" i="1"/>
  <c r="BA170" i="1"/>
  <c r="EH170" i="1"/>
  <c r="BF324" i="1"/>
  <c r="EH324" i="1"/>
  <c r="BF279" i="1"/>
  <c r="DA279" i="1" s="1"/>
  <c r="EH279" i="1"/>
  <c r="BA147" i="1"/>
  <c r="EH147" i="1"/>
  <c r="EH89" i="1"/>
  <c r="BA118" i="1"/>
  <c r="EH118" i="1"/>
  <c r="BA151" i="1"/>
  <c r="EH151" i="1"/>
  <c r="BA175" i="1"/>
  <c r="EH175" i="1"/>
  <c r="BF290" i="1"/>
  <c r="DA290" i="1" s="1"/>
  <c r="EH290" i="1"/>
  <c r="BA287" i="1"/>
  <c r="EH287" i="1"/>
  <c r="BA196" i="1"/>
  <c r="EH196" i="1"/>
  <c r="BA326" i="1"/>
  <c r="EH326" i="1"/>
  <c r="BA149" i="1"/>
  <c r="EH149" i="1"/>
  <c r="BF255" i="1"/>
  <c r="DA255" i="1" s="1"/>
  <c r="EH255" i="1"/>
  <c r="BA235" i="1"/>
  <c r="EH235" i="1"/>
  <c r="BA185" i="1"/>
  <c r="EH185" i="1"/>
  <c r="BF234" i="1"/>
  <c r="EH234" i="1"/>
  <c r="EH181" i="1"/>
  <c r="EH164" i="1"/>
  <c r="BF215" i="1"/>
  <c r="DA215" i="1" s="1"/>
  <c r="EH215" i="1"/>
  <c r="EH84" i="1"/>
  <c r="BA172" i="1"/>
  <c r="EH172" i="1"/>
  <c r="BF91" i="1"/>
  <c r="DB91" i="1" s="1"/>
  <c r="EH91" i="1"/>
  <c r="BF67" i="1"/>
  <c r="EH67" i="1"/>
  <c r="BA282" i="1"/>
  <c r="EH282" i="1"/>
  <c r="EH16" i="1"/>
  <c r="BA275" i="1"/>
  <c r="EH275" i="1"/>
  <c r="BF250" i="1"/>
  <c r="DA250" i="1" s="1"/>
  <c r="EH250" i="1"/>
  <c r="BA60" i="1"/>
  <c r="EH60" i="1"/>
  <c r="EH168" i="1"/>
  <c r="BA48" i="1"/>
  <c r="EH48" i="1"/>
  <c r="BA158" i="1"/>
  <c r="EH158" i="1"/>
  <c r="BA96" i="1"/>
  <c r="EH96" i="1"/>
  <c r="BF222" i="1"/>
  <c r="EH222" i="1"/>
  <c r="EH107" i="1"/>
  <c r="EH116" i="1"/>
  <c r="BF307" i="1"/>
  <c r="BF256" i="1"/>
  <c r="DA256" i="1" s="1"/>
  <c r="BA28" i="1"/>
  <c r="EH28" i="1"/>
  <c r="BA328" i="1"/>
  <c r="EH328" i="1"/>
  <c r="BA138" i="1"/>
  <c r="EH138" i="1"/>
  <c r="BA52" i="1"/>
  <c r="EH52" i="1"/>
  <c r="BA207" i="1"/>
  <c r="EH207" i="1"/>
  <c r="EH98" i="1"/>
  <c r="BA163" i="1"/>
  <c r="EH163" i="1"/>
  <c r="BA318" i="1"/>
  <c r="EH318" i="1"/>
  <c r="EH122" i="1"/>
  <c r="BA206" i="1"/>
  <c r="BA226" i="1"/>
  <c r="BA212" i="1"/>
  <c r="BF253" i="1"/>
  <c r="DA253" i="1" s="1"/>
  <c r="BA162" i="1"/>
  <c r="BF268" i="1"/>
  <c r="DB268" i="1" s="1"/>
  <c r="BA238" i="1"/>
  <c r="BA306" i="1"/>
  <c r="BA108" i="1"/>
  <c r="BA67" i="1"/>
  <c r="BF210" i="1"/>
  <c r="DA210" i="1" s="1"/>
  <c r="BA293" i="1"/>
  <c r="BF318" i="1"/>
  <c r="BF277" i="1"/>
  <c r="DB277" i="1" s="1"/>
  <c r="BF321" i="1"/>
  <c r="BF245" i="1"/>
  <c r="DB245" i="1" s="1"/>
  <c r="BA286" i="1"/>
  <c r="BA114" i="1"/>
  <c r="BF302" i="1"/>
  <c r="BA305" i="1"/>
  <c r="BF278" i="1"/>
  <c r="BF317" i="1"/>
  <c r="DA317" i="1" s="1"/>
  <c r="BA88" i="1"/>
  <c r="BA97" i="1"/>
  <c r="BF296" i="1"/>
  <c r="DA296" i="1" s="1"/>
  <c r="BA120" i="1"/>
  <c r="BA98" i="1"/>
  <c r="BA222" i="1"/>
  <c r="BF315" i="1"/>
  <c r="BA37" i="1"/>
  <c r="BF226" i="1"/>
  <c r="BF219" i="1"/>
  <c r="BA169" i="1"/>
  <c r="BA271" i="1"/>
  <c r="BA319" i="1"/>
  <c r="BA187" i="1"/>
  <c r="BF301" i="1"/>
  <c r="BF271" i="1"/>
  <c r="DA271" i="1" s="1"/>
  <c r="BA116" i="1"/>
  <c r="BA320" i="1"/>
  <c r="BA299" i="1"/>
  <c r="BA89" i="1"/>
  <c r="BA200" i="1"/>
  <c r="BA341" i="1"/>
  <c r="BA181" i="1"/>
  <c r="BA302" i="1"/>
  <c r="BA82" i="1"/>
  <c r="BA267" i="1"/>
  <c r="BF306" i="1"/>
  <c r="BF194" i="1"/>
  <c r="DA194" i="1" s="1"/>
  <c r="BF282" i="1"/>
  <c r="DA282" i="1" s="1"/>
  <c r="BF272" i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F236" i="1"/>
  <c r="DA236" i="1" s="1"/>
  <c r="BA211" i="1"/>
  <c r="BA205" i="1"/>
  <c r="BA279" i="1"/>
  <c r="BA245" i="1"/>
  <c r="BA215" i="1"/>
  <c r="BA269" i="1"/>
  <c r="BA144" i="1"/>
  <c r="BF340" i="1"/>
  <c r="BF206" i="1"/>
  <c r="DB206" i="1" s="1"/>
  <c r="BF274" i="1"/>
  <c r="BA125" i="1"/>
  <c r="BA157" i="1"/>
  <c r="BF270" i="1"/>
  <c r="BF260" i="1"/>
  <c r="BA164" i="1"/>
  <c r="BA122" i="1"/>
  <c r="BA265" i="1"/>
  <c r="BF265" i="1"/>
  <c r="BA137" i="1"/>
  <c r="BF229" i="1"/>
  <c r="BA16" i="1"/>
  <c r="BA303" i="1"/>
  <c r="BA310" i="1"/>
  <c r="BA93" i="1"/>
  <c r="BA201" i="1"/>
  <c r="BA188" i="1"/>
  <c r="BA198" i="1"/>
  <c r="BF232" i="1"/>
  <c r="DA232" i="1" s="1"/>
  <c r="BA107" i="1"/>
  <c r="BF254" i="1"/>
  <c r="BA202" i="1"/>
  <c r="BF288" i="1"/>
  <c r="DB288" i="1" s="1"/>
  <c r="BF239" i="1"/>
  <c r="BA292" i="1"/>
  <c r="BA176" i="1"/>
  <c r="BA76" i="1"/>
  <c r="BF337" i="1"/>
  <c r="BA324" i="1"/>
  <c r="BA323" i="1"/>
  <c r="BA314" i="1"/>
  <c r="BA311" i="1"/>
  <c r="BA277" i="1"/>
  <c r="BF284" i="1"/>
  <c r="DA284" i="1" s="1"/>
  <c r="BA186" i="1"/>
  <c r="BA174" i="1"/>
  <c r="BF248" i="1"/>
  <c r="BA281" i="1"/>
  <c r="BF259" i="1"/>
  <c r="DA259" i="1" s="1"/>
  <c r="BA155" i="1"/>
  <c r="BF341" i="1"/>
  <c r="BF230" i="1"/>
  <c r="DB230" i="1" s="1"/>
  <c r="BF211" i="1"/>
  <c r="BA70" i="1"/>
  <c r="BF322" i="1"/>
  <c r="DA322" i="1" s="1"/>
  <c r="BA57" i="1"/>
  <c r="BA223" i="1"/>
  <c r="BF263" i="1"/>
  <c r="DB263" i="1" s="1"/>
  <c r="BA332" i="1"/>
  <c r="BF199" i="1"/>
  <c r="DA199" i="1" s="1"/>
  <c r="BA161" i="1"/>
  <c r="BF329" i="1"/>
  <c r="BA263" i="1"/>
  <c r="BF291" i="1"/>
  <c r="DB291" i="1" s="1"/>
  <c r="BA283" i="1"/>
  <c r="BA290" i="1"/>
  <c r="BA274" i="1"/>
  <c r="BA166" i="1"/>
  <c r="BA100" i="1"/>
  <c r="BA313" i="1"/>
  <c r="BA214" i="1"/>
  <c r="DT227" i="1"/>
  <c r="DB294" i="1"/>
  <c r="DT294" i="1"/>
  <c r="DT91" i="1"/>
  <c r="DT276" i="1"/>
  <c r="DT255" i="1"/>
  <c r="DT214" i="1"/>
  <c r="DT289" i="1"/>
  <c r="DT305" i="1"/>
  <c r="DB286" i="1"/>
  <c r="DT286" i="1"/>
  <c r="DA283" i="1"/>
  <c r="DT283" i="1"/>
  <c r="DT333" i="1"/>
  <c r="DT300" i="1"/>
  <c r="DT67" i="1"/>
  <c r="DT250" i="1"/>
  <c r="DT336" i="1"/>
  <c r="DT310" i="1"/>
  <c r="DB246" i="1"/>
  <c r="DT246" i="1"/>
  <c r="DB242" i="1"/>
  <c r="DT242" i="1"/>
  <c r="DT325" i="1"/>
  <c r="DT304" i="1"/>
  <c r="DA293" i="1"/>
  <c r="DT293" i="1"/>
  <c r="DT57" i="1"/>
  <c r="DT223" i="1"/>
  <c r="DB223" i="1"/>
  <c r="DT279" i="1"/>
  <c r="DB279" i="1"/>
  <c r="DT267" i="1"/>
  <c r="DT334" i="1"/>
  <c r="DT257" i="1"/>
  <c r="BA276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152" i="1"/>
  <c r="BA203" i="1"/>
  <c r="AR157" i="1"/>
  <c r="BI157" i="1" s="1"/>
  <c r="AQ157" i="1"/>
  <c r="BH157" i="1" s="1"/>
  <c r="BJ157" i="1"/>
  <c r="AT157" i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J115" i="1"/>
  <c r="AQ115" i="1"/>
  <c r="BH115" i="1" s="1"/>
  <c r="AR115" i="1"/>
  <c r="BI115" i="1" s="1"/>
  <c r="AT115" i="1"/>
  <c r="BA304" i="1"/>
  <c r="AR290" i="1"/>
  <c r="BI290" i="1" s="1"/>
  <c r="AQ290" i="1"/>
  <c r="BH290" i="1" s="1"/>
  <c r="BJ290" i="1"/>
  <c r="AT290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A219" i="1"/>
  <c r="BF231" i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T269" i="1"/>
  <c r="DT263" i="1"/>
  <c r="AQ201" i="1"/>
  <c r="BH201" i="1" s="1"/>
  <c r="AR201" i="1"/>
  <c r="BI201" i="1" s="1"/>
  <c r="BJ201" i="1"/>
  <c r="AT201" i="1"/>
  <c r="BF204" i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BF312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A150" i="1"/>
  <c r="AR150" i="1"/>
  <c r="BI150" i="1" s="1"/>
  <c r="AQ150" i="1"/>
  <c r="BH150" i="1" s="1"/>
  <c r="BJ150" i="1"/>
  <c r="AT150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DB238" i="1"/>
  <c r="BF266" i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A66" i="1"/>
  <c r="AR170" i="1"/>
  <c r="BI170" i="1" s="1"/>
  <c r="AQ170" i="1"/>
  <c r="BH170" i="1" s="1"/>
  <c r="BJ170" i="1"/>
  <c r="AT170" i="1"/>
  <c r="BA59" i="1"/>
  <c r="DT239" i="1"/>
  <c r="BJ84" i="1"/>
  <c r="AT84" i="1"/>
  <c r="AR84" i="1"/>
  <c r="BI84" i="1" s="1"/>
  <c r="AQ84" i="1"/>
  <c r="BH84" i="1" s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T210" i="1"/>
  <c r="AR103" i="1"/>
  <c r="BI103" i="1" s="1"/>
  <c r="AQ103" i="1"/>
  <c r="BH103" i="1" s="1"/>
  <c r="BJ103" i="1"/>
  <c r="AT103" i="1"/>
  <c r="BF249" i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AR222" i="1"/>
  <c r="BI222" i="1" s="1"/>
  <c r="AQ222" i="1"/>
  <c r="BH222" i="1" s="1"/>
  <c r="AT222" i="1"/>
  <c r="BJ222" i="1"/>
  <c r="BF191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BC22" i="1" s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T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BA191" i="1"/>
  <c r="AQ191" i="1"/>
  <c r="BH191" i="1" s="1"/>
  <c r="AR191" i="1"/>
  <c r="BI191" i="1" s="1"/>
  <c r="BJ191" i="1"/>
  <c r="AT191" i="1"/>
  <c r="DT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T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T317" i="1"/>
  <c r="BA229" i="1"/>
  <c r="AT229" i="1"/>
  <c r="AR229" i="1"/>
  <c r="BI229" i="1" s="1"/>
  <c r="AQ229" i="1"/>
  <c r="BH229" i="1" s="1"/>
  <c r="BJ229" i="1"/>
  <c r="DT199" i="1"/>
  <c r="DT232" i="1"/>
  <c r="BJ208" i="1"/>
  <c r="AR208" i="1"/>
  <c r="BI208" i="1" s="1"/>
  <c r="AQ208" i="1"/>
  <c r="BH208" i="1" s="1"/>
  <c r="AT208" i="1"/>
  <c r="BA105" i="1"/>
  <c r="AQ105" i="1"/>
  <c r="AV105" i="1" s="1"/>
  <c r="AR105" i="1"/>
  <c r="BI105" i="1" s="1"/>
  <c r="BJ105" i="1"/>
  <c r="AT105" i="1"/>
  <c r="BF299" i="1"/>
  <c r="AT335" i="1"/>
  <c r="BJ335" i="1"/>
  <c r="AQ335" i="1"/>
  <c r="BH335" i="1" s="1"/>
  <c r="AR335" i="1"/>
  <c r="BI335" i="1" s="1"/>
  <c r="BF314" i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AR317" i="1"/>
  <c r="BI317" i="1" s="1"/>
  <c r="AQ317" i="1"/>
  <c r="BH317" i="1" s="1"/>
  <c r="BJ317" i="1"/>
  <c r="AT317" i="1"/>
  <c r="BF285" i="1"/>
  <c r="AQ319" i="1"/>
  <c r="BH319" i="1" s="1"/>
  <c r="AR319" i="1"/>
  <c r="BI319" i="1" s="1"/>
  <c r="BJ319" i="1"/>
  <c r="AT319" i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F275" i="1"/>
  <c r="AR74" i="1"/>
  <c r="BI74" i="1" s="1"/>
  <c r="AQ74" i="1"/>
  <c r="BH74" i="1" s="1"/>
  <c r="BJ74" i="1"/>
  <c r="AT74" i="1"/>
  <c r="BF295" i="1"/>
  <c r="AR57" i="1"/>
  <c r="BI57" i="1" s="1"/>
  <c r="AQ57" i="1"/>
  <c r="BH57" i="1" s="1"/>
  <c r="BJ57" i="1"/>
  <c r="AT57" i="1"/>
  <c r="BF281" i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AT303" i="1"/>
  <c r="AQ303" i="1"/>
  <c r="BH303" i="1" s="1"/>
  <c r="AR303" i="1"/>
  <c r="BI303" i="1" s="1"/>
  <c r="BJ303" i="1"/>
  <c r="DB322" i="1"/>
  <c r="DT322" i="1"/>
  <c r="AR295" i="1"/>
  <c r="BI295" i="1" s="1"/>
  <c r="AQ295" i="1"/>
  <c r="BH295" i="1" s="1"/>
  <c r="BJ295" i="1"/>
  <c r="AT295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268" i="1"/>
  <c r="BA321" i="1"/>
  <c r="BA177" i="1"/>
  <c r="BA244" i="1"/>
  <c r="DA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F258" i="1"/>
  <c r="AQ245" i="1"/>
  <c r="BH245" i="1" s="1"/>
  <c r="AR245" i="1"/>
  <c r="BI245" i="1" s="1"/>
  <c r="BJ245" i="1"/>
  <c r="AT245" i="1"/>
  <c r="BF327" i="1"/>
  <c r="AQ237" i="1"/>
  <c r="BH237" i="1" s="1"/>
  <c r="AR237" i="1"/>
  <c r="BI237" i="1" s="1"/>
  <c r="BJ237" i="1"/>
  <c r="AT237" i="1"/>
  <c r="BF326" i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V24" i="1" s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AV29" i="1" s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V21" i="1" s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AV54" i="1" s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BC55" i="1" s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V51" i="1" s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B210" i="1" l="1"/>
  <c r="DB269" i="1"/>
  <c r="DH48" i="1"/>
  <c r="DB335" i="1"/>
  <c r="DA335" i="1"/>
  <c r="DB236" i="1"/>
  <c r="DB325" i="1"/>
  <c r="DD325" i="1" s="1"/>
  <c r="DA224" i="1"/>
  <c r="DB289" i="1"/>
  <c r="DB296" i="1"/>
  <c r="CW262" i="1"/>
  <c r="DB271" i="1"/>
  <c r="BK224" i="1"/>
  <c r="DB224" i="1"/>
  <c r="DH74" i="1"/>
  <c r="DH142" i="1"/>
  <c r="DH86" i="1"/>
  <c r="AV58" i="1"/>
  <c r="DH131" i="1"/>
  <c r="DH34" i="1"/>
  <c r="DH87" i="1"/>
  <c r="DA227" i="1"/>
  <c r="CW335" i="1"/>
  <c r="AV56" i="1"/>
  <c r="AV19" i="1"/>
  <c r="AV60" i="1"/>
  <c r="DB232" i="1"/>
  <c r="DD232" i="1" s="1"/>
  <c r="DA300" i="1"/>
  <c r="DB290" i="1"/>
  <c r="DD290" i="1" s="1"/>
  <c r="DB202" i="1"/>
  <c r="DB333" i="1"/>
  <c r="DD333" i="1" s="1"/>
  <c r="DB311" i="1"/>
  <c r="DD311" i="1" s="1"/>
  <c r="DA206" i="1"/>
  <c r="DA268" i="1"/>
  <c r="DD268" i="1" s="1"/>
  <c r="DB317" i="1"/>
  <c r="DD317" i="1" s="1"/>
  <c r="DA334" i="1"/>
  <c r="DB305" i="1"/>
  <c r="DB253" i="1"/>
  <c r="DB215" i="1"/>
  <c r="DD215" i="1" s="1"/>
  <c r="DB199" i="1"/>
  <c r="DD199" i="1" s="1"/>
  <c r="DA245" i="1"/>
  <c r="DD245" i="1" s="1"/>
  <c r="DB336" i="1"/>
  <c r="DD336" i="1" s="1"/>
  <c r="DB194" i="1"/>
  <c r="DD194" i="1" s="1"/>
  <c r="DA288" i="1"/>
  <c r="DB256" i="1"/>
  <c r="DD256" i="1" s="1"/>
  <c r="BK329" i="1"/>
  <c r="CW329" i="1"/>
  <c r="BK318" i="1"/>
  <c r="CW318" i="1"/>
  <c r="DH68" i="1"/>
  <c r="DI68" i="1" s="1"/>
  <c r="BR68" i="1" s="1" a="1"/>
  <c r="BR68" i="1" s="1"/>
  <c r="DU68" i="1" s="1"/>
  <c r="BH156" i="1"/>
  <c r="AV156" i="1"/>
  <c r="BK261" i="1"/>
  <c r="CW261" i="1"/>
  <c r="AV114" i="1"/>
  <c r="AV161" i="1"/>
  <c r="AV187" i="1"/>
  <c r="AV117" i="1"/>
  <c r="AV150" i="1"/>
  <c r="AV165" i="1"/>
  <c r="AV25" i="1"/>
  <c r="AV189" i="1"/>
  <c r="AV48" i="1"/>
  <c r="BK312" i="1"/>
  <c r="CW312" i="1"/>
  <c r="BK248" i="1"/>
  <c r="CW248" i="1"/>
  <c r="BK340" i="1"/>
  <c r="CW340" i="1"/>
  <c r="BK272" i="1"/>
  <c r="CW272" i="1"/>
  <c r="BK296" i="1"/>
  <c r="CW296" i="1"/>
  <c r="BK255" i="1"/>
  <c r="CW255" i="1"/>
  <c r="BK310" i="1"/>
  <c r="CW310" i="1"/>
  <c r="BK300" i="1"/>
  <c r="CW300" i="1"/>
  <c r="BK182" i="1"/>
  <c r="CW182" i="1"/>
  <c r="AV121" i="1"/>
  <c r="AV137" i="1"/>
  <c r="AV55" i="1"/>
  <c r="AV16" i="1"/>
  <c r="AV145" i="1"/>
  <c r="AV107" i="1"/>
  <c r="AV123" i="1"/>
  <c r="AV87" i="1"/>
  <c r="AV112" i="1"/>
  <c r="BK326" i="1"/>
  <c r="CW326" i="1"/>
  <c r="BK295" i="1"/>
  <c r="CW295" i="1"/>
  <c r="BK199" i="1"/>
  <c r="CW199" i="1"/>
  <c r="BK239" i="1"/>
  <c r="CW239" i="1"/>
  <c r="BK282" i="1"/>
  <c r="CW282" i="1"/>
  <c r="BK256" i="1"/>
  <c r="CW256" i="1"/>
  <c r="BK333" i="1"/>
  <c r="CW333" i="1"/>
  <c r="BK294" i="1"/>
  <c r="CW294" i="1"/>
  <c r="BK243" i="1"/>
  <c r="CW243" i="1"/>
  <c r="AV90" i="1"/>
  <c r="AV174" i="1"/>
  <c r="AV82" i="1"/>
  <c r="AV97" i="1"/>
  <c r="AV70" i="1"/>
  <c r="AV164" i="1"/>
  <c r="AV158" i="1"/>
  <c r="AV183" i="1"/>
  <c r="BK146" i="1"/>
  <c r="CW146" i="1"/>
  <c r="BK208" i="1"/>
  <c r="CW208" i="1"/>
  <c r="BK231" i="1"/>
  <c r="CW231" i="1"/>
  <c r="BK288" i="1"/>
  <c r="CW288" i="1"/>
  <c r="BK229" i="1"/>
  <c r="CW229" i="1"/>
  <c r="BK194" i="1"/>
  <c r="CW194" i="1"/>
  <c r="BK271" i="1"/>
  <c r="CW271" i="1"/>
  <c r="BK210" i="1"/>
  <c r="CW210" i="1"/>
  <c r="BK307" i="1"/>
  <c r="CW307" i="1"/>
  <c r="BK334" i="1"/>
  <c r="CW334" i="1"/>
  <c r="BK264" i="1"/>
  <c r="CW264" i="1"/>
  <c r="BK213" i="1"/>
  <c r="CW213" i="1"/>
  <c r="BK269" i="1"/>
  <c r="CW269" i="1"/>
  <c r="BK237" i="1"/>
  <c r="CW237" i="1"/>
  <c r="BK252" i="1"/>
  <c r="CW252" i="1"/>
  <c r="AV142" i="1"/>
  <c r="AV113" i="1"/>
  <c r="AV76" i="1"/>
  <c r="AV110" i="1"/>
  <c r="AV35" i="1"/>
  <c r="AV59" i="1"/>
  <c r="AV84" i="1"/>
  <c r="AV102" i="1"/>
  <c r="AV34" i="1"/>
  <c r="AV99" i="1"/>
  <c r="AV45" i="1"/>
  <c r="BK287" i="1"/>
  <c r="CW287" i="1"/>
  <c r="BK263" i="1"/>
  <c r="CW263" i="1"/>
  <c r="BK301" i="1"/>
  <c r="CW301" i="1"/>
  <c r="BK283" i="1"/>
  <c r="CW283" i="1"/>
  <c r="BK280" i="1"/>
  <c r="CW280" i="1"/>
  <c r="BK241" i="1"/>
  <c r="CW241" i="1"/>
  <c r="AV32" i="1"/>
  <c r="AV27" i="1"/>
  <c r="AV160" i="1"/>
  <c r="AV169" i="1"/>
  <c r="AV188" i="1"/>
  <c r="AV75" i="1"/>
  <c r="AV148" i="1"/>
  <c r="AV30" i="1"/>
  <c r="AV167" i="1"/>
  <c r="AV179" i="1"/>
  <c r="AV139" i="1"/>
  <c r="BK273" i="1"/>
  <c r="CW273" i="1"/>
  <c r="BK200" i="1"/>
  <c r="CW200" i="1"/>
  <c r="BK297" i="1"/>
  <c r="CW297" i="1"/>
  <c r="BK284" i="1"/>
  <c r="CW284" i="1"/>
  <c r="BK254" i="1"/>
  <c r="CW254" i="1"/>
  <c r="BK317" i="1"/>
  <c r="CW317" i="1"/>
  <c r="BK250" i="1"/>
  <c r="CW250" i="1"/>
  <c r="BK215" i="1"/>
  <c r="CW215" i="1"/>
  <c r="BK242" i="1"/>
  <c r="CW242" i="1"/>
  <c r="BK305" i="1"/>
  <c r="CW305" i="1"/>
  <c r="BK319" i="1"/>
  <c r="CW319" i="1"/>
  <c r="BK313" i="1"/>
  <c r="CW313" i="1"/>
  <c r="BK223" i="1"/>
  <c r="CW223" i="1"/>
  <c r="BK338" i="1"/>
  <c r="CW338" i="1"/>
  <c r="AV135" i="1"/>
  <c r="AV46" i="1"/>
  <c r="AV17" i="1"/>
  <c r="AV38" i="1"/>
  <c r="AV86" i="1"/>
  <c r="AV147" i="1"/>
  <c r="AV168" i="1"/>
  <c r="AV74" i="1"/>
  <c r="AV109" i="1"/>
  <c r="BK265" i="1"/>
  <c r="CW265" i="1"/>
  <c r="BK306" i="1"/>
  <c r="CW306" i="1"/>
  <c r="BK278" i="1"/>
  <c r="CW278" i="1"/>
  <c r="AV83" i="1"/>
  <c r="AV53" i="1"/>
  <c r="AV50" i="1"/>
  <c r="AV81" i="1"/>
  <c r="AV131" i="1"/>
  <c r="AV153" i="1"/>
  <c r="AV31" i="1"/>
  <c r="AV96" i="1"/>
  <c r="AV26" i="1"/>
  <c r="AV101" i="1"/>
  <c r="BK327" i="1"/>
  <c r="CW327" i="1"/>
  <c r="DH163" i="1"/>
  <c r="BK216" i="1"/>
  <c r="CW216" i="1"/>
  <c r="DH65" i="1"/>
  <c r="BK217" i="1"/>
  <c r="CW217" i="1"/>
  <c r="BK298" i="1"/>
  <c r="CW298" i="1"/>
  <c r="BK322" i="1"/>
  <c r="CW322" i="1"/>
  <c r="BK279" i="1"/>
  <c r="CW279" i="1"/>
  <c r="BK292" i="1"/>
  <c r="CW292" i="1"/>
  <c r="BK311" i="1"/>
  <c r="CW311" i="1"/>
  <c r="BK212" i="1"/>
  <c r="CW212" i="1"/>
  <c r="BK325" i="1"/>
  <c r="CW325" i="1"/>
  <c r="BK309" i="1"/>
  <c r="CW309" i="1"/>
  <c r="AV157" i="1"/>
  <c r="AV106" i="1"/>
  <c r="AV47" i="1"/>
  <c r="AV94" i="1"/>
  <c r="AV115" i="1"/>
  <c r="AV44" i="1"/>
  <c r="AV69" i="1"/>
  <c r="AV68" i="1"/>
  <c r="AV71" i="1"/>
  <c r="AV63" i="1"/>
  <c r="BK232" i="1"/>
  <c r="CW232" i="1"/>
  <c r="BK302" i="1"/>
  <c r="CW302" i="1"/>
  <c r="BK323" i="1"/>
  <c r="CW323" i="1"/>
  <c r="BK331" i="1"/>
  <c r="CW331" i="1"/>
  <c r="AV108" i="1"/>
  <c r="AV22" i="1"/>
  <c r="AV159" i="1"/>
  <c r="AV88" i="1"/>
  <c r="AV14" i="1"/>
  <c r="AV116" i="1"/>
  <c r="AV122" i="1"/>
  <c r="AV138" i="1"/>
  <c r="AV173" i="1"/>
  <c r="AV104" i="1"/>
  <c r="AV163" i="1"/>
  <c r="BK314" i="1"/>
  <c r="CW314" i="1"/>
  <c r="BK209" i="1"/>
  <c r="CW209" i="1"/>
  <c r="BK219" i="1"/>
  <c r="CW219" i="1"/>
  <c r="BK268" i="1"/>
  <c r="CW268" i="1"/>
  <c r="BK222" i="1"/>
  <c r="CW222" i="1"/>
  <c r="BK324" i="1"/>
  <c r="CW324" i="1"/>
  <c r="BK316" i="1"/>
  <c r="CW316" i="1"/>
  <c r="BK246" i="1"/>
  <c r="CW246" i="1"/>
  <c r="BK276" i="1"/>
  <c r="CW276" i="1"/>
  <c r="BK286" i="1"/>
  <c r="CW286" i="1"/>
  <c r="AV79" i="1"/>
  <c r="AV143" i="1"/>
  <c r="AV92" i="1"/>
  <c r="AV120" i="1"/>
  <c r="AV23" i="1"/>
  <c r="AV125" i="1"/>
  <c r="AV28" i="1"/>
  <c r="AV184" i="1"/>
  <c r="AV185" i="1"/>
  <c r="AV119" i="1"/>
  <c r="AV98" i="1"/>
  <c r="BK275" i="1"/>
  <c r="CW275" i="1"/>
  <c r="BK266" i="1"/>
  <c r="CW266" i="1"/>
  <c r="BK152" i="1"/>
  <c r="CW152" i="1"/>
  <c r="BK211" i="1"/>
  <c r="CW211" i="1"/>
  <c r="BK260" i="1"/>
  <c r="CW260" i="1"/>
  <c r="BK226" i="1"/>
  <c r="CW226" i="1"/>
  <c r="BK293" i="1"/>
  <c r="CW293" i="1"/>
  <c r="AV39" i="1"/>
  <c r="AV170" i="1"/>
  <c r="AV180" i="1"/>
  <c r="AV149" i="1"/>
  <c r="AV111" i="1"/>
  <c r="AV52" i="1"/>
  <c r="DH186" i="1"/>
  <c r="BK303" i="1"/>
  <c r="CW303" i="1"/>
  <c r="BK342" i="1"/>
  <c r="CW342" i="1"/>
  <c r="BK230" i="1"/>
  <c r="CW230" i="1"/>
  <c r="BK270" i="1"/>
  <c r="CW270" i="1"/>
  <c r="BK234" i="1"/>
  <c r="CW234" i="1"/>
  <c r="BK290" i="1"/>
  <c r="CW290" i="1"/>
  <c r="BK227" i="1"/>
  <c r="CW227" i="1"/>
  <c r="BK257" i="1"/>
  <c r="CW257" i="1"/>
  <c r="BK304" i="1"/>
  <c r="CW304" i="1"/>
  <c r="BK218" i="1"/>
  <c r="CW218" i="1"/>
  <c r="BK289" i="1"/>
  <c r="CW289" i="1"/>
  <c r="AV65" i="1"/>
  <c r="AV18" i="1"/>
  <c r="AV140" i="1"/>
  <c r="AV33" i="1"/>
  <c r="AV166" i="1"/>
  <c r="AV77" i="1"/>
  <c r="AV181" i="1"/>
  <c r="AV129" i="1"/>
  <c r="AV151" i="1"/>
  <c r="AV62" i="1"/>
  <c r="AV66" i="1"/>
  <c r="BK258" i="1"/>
  <c r="CW258" i="1"/>
  <c r="BK221" i="1"/>
  <c r="CW221" i="1"/>
  <c r="BK315" i="1"/>
  <c r="CW315" i="1"/>
  <c r="BK245" i="1"/>
  <c r="CW245" i="1"/>
  <c r="BK253" i="1"/>
  <c r="CW253" i="1"/>
  <c r="BK267" i="1"/>
  <c r="CW267" i="1"/>
  <c r="BK238" i="1"/>
  <c r="CW238" i="1"/>
  <c r="BK251" i="1"/>
  <c r="CW251" i="1"/>
  <c r="AV100" i="1"/>
  <c r="AV42" i="1"/>
  <c r="AV15" i="1"/>
  <c r="AV192" i="1"/>
  <c r="AV49" i="1"/>
  <c r="AV172" i="1"/>
  <c r="AV89" i="1"/>
  <c r="AV95" i="1"/>
  <c r="AV190" i="1"/>
  <c r="AV72" i="1"/>
  <c r="AV40" i="1"/>
  <c r="BK235" i="1"/>
  <c r="CW235" i="1"/>
  <c r="BK281" i="1"/>
  <c r="CW281" i="1"/>
  <c r="BK249" i="1"/>
  <c r="CW249" i="1"/>
  <c r="BK204" i="1"/>
  <c r="CW204" i="1"/>
  <c r="BK341" i="1"/>
  <c r="CW341" i="1"/>
  <c r="BK337" i="1"/>
  <c r="CW337" i="1"/>
  <c r="BK236" i="1"/>
  <c r="CW236" i="1"/>
  <c r="BK321" i="1"/>
  <c r="CW321" i="1"/>
  <c r="BK67" i="1"/>
  <c r="CW67" i="1"/>
  <c r="BK247" i="1"/>
  <c r="CW247" i="1"/>
  <c r="BK332" i="1"/>
  <c r="CW332" i="1"/>
  <c r="BK214" i="1"/>
  <c r="CW214" i="1"/>
  <c r="AV128" i="1"/>
  <c r="AV178" i="1"/>
  <c r="AV177" i="1"/>
  <c r="AV126" i="1"/>
  <c r="AV85" i="1"/>
  <c r="AV103" i="1"/>
  <c r="AV118" i="1"/>
  <c r="AV162" i="1"/>
  <c r="AV36" i="1"/>
  <c r="AV136" i="1"/>
  <c r="BK285" i="1"/>
  <c r="CW285" i="1"/>
  <c r="BK299" i="1"/>
  <c r="CW299" i="1"/>
  <c r="BK191" i="1"/>
  <c r="CW191" i="1"/>
  <c r="BK233" i="1"/>
  <c r="CW233" i="1"/>
  <c r="BK291" i="1"/>
  <c r="CW291" i="1"/>
  <c r="BK274" i="1"/>
  <c r="CW274" i="1"/>
  <c r="BK320" i="1"/>
  <c r="CW320" i="1"/>
  <c r="BK154" i="1"/>
  <c r="CW154" i="1"/>
  <c r="AV41" i="1"/>
  <c r="AV43" i="1"/>
  <c r="AV73" i="1"/>
  <c r="AV93" i="1"/>
  <c r="AV155" i="1"/>
  <c r="AV64" i="1"/>
  <c r="AV186" i="1"/>
  <c r="AV80" i="1"/>
  <c r="AV175" i="1"/>
  <c r="AV132" i="1"/>
  <c r="AV37" i="1"/>
  <c r="BK240" i="1"/>
  <c r="CW240" i="1"/>
  <c r="BK259" i="1"/>
  <c r="CW259" i="1"/>
  <c r="BK206" i="1"/>
  <c r="CW206" i="1"/>
  <c r="BK277" i="1"/>
  <c r="CW277" i="1"/>
  <c r="BK91" i="1"/>
  <c r="CW91" i="1"/>
  <c r="BK202" i="1"/>
  <c r="CW202" i="1"/>
  <c r="BK336" i="1"/>
  <c r="CW336" i="1"/>
  <c r="BK57" i="1"/>
  <c r="CW57" i="1"/>
  <c r="AV124" i="1"/>
  <c r="AV144" i="1"/>
  <c r="AV13" i="1"/>
  <c r="AV133" i="1"/>
  <c r="AV176" i="1"/>
  <c r="AV20" i="1"/>
  <c r="AV130" i="1"/>
  <c r="AV171" i="1"/>
  <c r="AV78" i="1"/>
  <c r="AV61" i="1"/>
  <c r="AV134" i="1"/>
  <c r="DA246" i="1"/>
  <c r="DD246" i="1" s="1"/>
  <c r="DA276" i="1"/>
  <c r="DD276" i="1" s="1"/>
  <c r="DA294" i="1"/>
  <c r="DD294" i="1" s="1"/>
  <c r="DB259" i="1"/>
  <c r="DD259" i="1" s="1"/>
  <c r="DB219" i="1"/>
  <c r="DA310" i="1"/>
  <c r="DB214" i="1"/>
  <c r="DD214" i="1" s="1"/>
  <c r="DA219" i="1"/>
  <c r="DB309" i="1"/>
  <c r="DA277" i="1"/>
  <c r="DD277" i="1" s="1"/>
  <c r="DB310" i="1"/>
  <c r="DB250" i="1"/>
  <c r="DD250" i="1" s="1"/>
  <c r="DB255" i="1"/>
  <c r="DD255" i="1" s="1"/>
  <c r="DB257" i="1"/>
  <c r="DA213" i="1"/>
  <c r="DD213" i="1" s="1"/>
  <c r="DA257" i="1"/>
  <c r="DB243" i="1"/>
  <c r="DB284" i="1"/>
  <c r="DD284" i="1" s="1"/>
  <c r="DB267" i="1"/>
  <c r="DD267" i="1" s="1"/>
  <c r="DB304" i="1"/>
  <c r="DD304" i="1" s="1"/>
  <c r="DB283" i="1"/>
  <c r="DD283" i="1" s="1"/>
  <c r="DA243" i="1"/>
  <c r="DA252" i="1"/>
  <c r="DB154" i="1"/>
  <c r="DA263" i="1"/>
  <c r="DD263" i="1" s="1"/>
  <c r="DB57" i="1"/>
  <c r="DD57" i="1" s="1"/>
  <c r="DB67" i="1"/>
  <c r="DB251" i="1"/>
  <c r="DD251" i="1" s="1"/>
  <c r="DA67" i="1"/>
  <c r="DA309" i="1"/>
  <c r="DA261" i="1"/>
  <c r="DD261" i="1" s="1"/>
  <c r="DB252" i="1"/>
  <c r="DB338" i="1"/>
  <c r="DA182" i="1"/>
  <c r="DA154" i="1"/>
  <c r="DA338" i="1"/>
  <c r="DB182" i="1"/>
  <c r="DH216" i="1"/>
  <c r="CS216" i="1" s="1"/>
  <c r="DH96" i="1"/>
  <c r="DH136" i="1"/>
  <c r="DI136" i="1" s="1"/>
  <c r="BR136" i="1" s="1" a="1"/>
  <c r="BR136" i="1" s="1"/>
  <c r="DU136" i="1" s="1"/>
  <c r="DH101" i="1"/>
  <c r="DH128" i="1"/>
  <c r="DH328" i="1"/>
  <c r="DI328" i="1" s="1"/>
  <c r="BR328" i="1" s="1" a="1"/>
  <c r="BR328" i="1" s="1"/>
  <c r="DH170" i="1"/>
  <c r="CS170" i="1" s="1"/>
  <c r="DH243" i="1"/>
  <c r="DH338" i="1"/>
  <c r="DA241" i="1"/>
  <c r="DT241" i="1"/>
  <c r="DB241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H69" i="1"/>
  <c r="DH106" i="1"/>
  <c r="DH179" i="1"/>
  <c r="DH331" i="1"/>
  <c r="DH322" i="1"/>
  <c r="DI322" i="1" s="1"/>
  <c r="BR322" i="1" s="1" a="1"/>
  <c r="BR322" i="1" s="1"/>
  <c r="DH279" i="1"/>
  <c r="CS279" i="1" s="1"/>
  <c r="DH72" i="1"/>
  <c r="CS72" i="1" s="1"/>
  <c r="DB306" i="1"/>
  <c r="DH309" i="1"/>
  <c r="CS68" i="1"/>
  <c r="CS183" i="1"/>
  <c r="DI183" i="1"/>
  <c r="BR183" i="1" s="1" a="1"/>
  <c r="BR183" i="1" s="1"/>
  <c r="DU183" i="1" s="1"/>
  <c r="DH83" i="1"/>
  <c r="DI83" i="1" s="1"/>
  <c r="BR83" i="1" s="1" a="1"/>
  <c r="BR83" i="1" s="1"/>
  <c r="DU83" i="1" s="1"/>
  <c r="DH191" i="1"/>
  <c r="DH44" i="1"/>
  <c r="DH252" i="1"/>
  <c r="DH143" i="1"/>
  <c r="DI143" i="1" s="1"/>
  <c r="BR143" i="1" s="1" a="1"/>
  <c r="BR143" i="1" s="1"/>
  <c r="DU143" i="1" s="1"/>
  <c r="DH173" i="1"/>
  <c r="DH66" i="1"/>
  <c r="DI66" i="1" s="1"/>
  <c r="BR66" i="1" s="1" a="1"/>
  <c r="BR66" i="1" s="1"/>
  <c r="DU66" i="1" s="1"/>
  <c r="DH195" i="1"/>
  <c r="CS195" i="1" s="1"/>
  <c r="DD262" i="1"/>
  <c r="DI339" i="1"/>
  <c r="BR339" i="1" s="1" a="1"/>
  <c r="BR339" i="1" s="1"/>
  <c r="CS339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H262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A260" i="1"/>
  <c r="DH217" i="1"/>
  <c r="CS217" i="1" s="1"/>
  <c r="DB264" i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U166" i="1" s="1"/>
  <c r="DB270" i="1"/>
  <c r="DB260" i="1"/>
  <c r="DH245" i="1"/>
  <c r="DI245" i="1" s="1"/>
  <c r="BR245" i="1" s="1" a="1"/>
  <c r="BR245" i="1" s="1"/>
  <c r="DA270" i="1"/>
  <c r="DT211" i="1"/>
  <c r="DB211" i="1"/>
  <c r="DA247" i="1"/>
  <c r="DT247" i="1"/>
  <c r="DA222" i="1"/>
  <c r="DT313" i="1"/>
  <c r="DB222" i="1"/>
  <c r="DB313" i="1"/>
  <c r="DT319" i="1"/>
  <c r="DH263" i="1"/>
  <c r="DI263" i="1" s="1"/>
  <c r="BR263" i="1" s="1" a="1"/>
  <c r="BR263" i="1" s="1"/>
  <c r="DB247" i="1"/>
  <c r="DT222" i="1"/>
  <c r="DA313" i="1"/>
  <c r="DB319" i="1"/>
  <c r="DB324" i="1"/>
  <c r="DA264" i="1"/>
  <c r="DH92" i="1"/>
  <c r="DI92" i="1" s="1"/>
  <c r="BR92" i="1" s="1" a="1"/>
  <c r="BR92" i="1" s="1"/>
  <c r="DU92" i="1" s="1"/>
  <c r="DH316" i="1"/>
  <c r="DI316" i="1" s="1"/>
  <c r="BR316" i="1" s="1" a="1"/>
  <c r="BR316" i="1" s="1"/>
  <c r="DA332" i="1"/>
  <c r="DA234" i="1"/>
  <c r="DT226" i="1"/>
  <c r="DA319" i="1"/>
  <c r="DB332" i="1"/>
  <c r="DT234" i="1"/>
  <c r="DA324" i="1"/>
  <c r="DT332" i="1"/>
  <c r="DB234" i="1"/>
  <c r="DT324" i="1"/>
  <c r="DH184" i="1"/>
  <c r="CS184" i="1" s="1"/>
  <c r="DH77" i="1"/>
  <c r="DI77" i="1" s="1"/>
  <c r="BR77" i="1" s="1" a="1"/>
  <c r="BR77" i="1" s="1"/>
  <c r="DH222" i="1"/>
  <c r="DH148" i="1"/>
  <c r="CS148" i="1" s="1"/>
  <c r="DH167" i="1"/>
  <c r="CS167" i="1" s="1"/>
  <c r="DH341" i="1"/>
  <c r="CS341" i="1" s="1"/>
  <c r="DH253" i="1"/>
  <c r="DH121" i="1"/>
  <c r="CS121" i="1" s="1"/>
  <c r="DH22" i="1"/>
  <c r="CS22" i="1" s="1"/>
  <c r="DH130" i="1"/>
  <c r="DI130" i="1" s="1"/>
  <c r="BR130" i="1" s="1" a="1"/>
  <c r="BR130" i="1" s="1"/>
  <c r="DU130" i="1" s="1"/>
  <c r="DH231" i="1"/>
  <c r="DH304" i="1"/>
  <c r="DI304" i="1" s="1"/>
  <c r="BR304" i="1" s="1" a="1"/>
  <c r="BR304" i="1" s="1"/>
  <c r="DA91" i="1"/>
  <c r="DD91" i="1" s="1"/>
  <c r="DH153" i="1"/>
  <c r="CS153" i="1" s="1"/>
  <c r="DH17" i="1"/>
  <c r="DI17" i="1" s="1"/>
  <c r="BR17" i="1" s="1" a="1"/>
  <c r="BR17" i="1" s="1"/>
  <c r="DU17" i="1" s="1"/>
  <c r="DH232" i="1"/>
  <c r="CS232" i="1" s="1"/>
  <c r="DH202" i="1"/>
  <c r="CS202" i="1" s="1"/>
  <c r="DH312" i="1"/>
  <c r="DI312" i="1" s="1"/>
  <c r="BR312" i="1" s="1" a="1"/>
  <c r="BR312" i="1" s="1"/>
  <c r="DH326" i="1"/>
  <c r="DI326" i="1" s="1"/>
  <c r="BR326" i="1" s="1" a="1"/>
  <c r="BR326" i="1" s="1"/>
  <c r="DH271" i="1"/>
  <c r="DI271" i="1" s="1"/>
  <c r="BR271" i="1" s="1" a="1"/>
  <c r="BR271" i="1" s="1"/>
  <c r="DH214" i="1"/>
  <c r="CS214" i="1" s="1"/>
  <c r="DH126" i="1"/>
  <c r="CS126" i="1" s="1"/>
  <c r="DH336" i="1"/>
  <c r="DI336" i="1" s="1"/>
  <c r="BR336" i="1" s="1" a="1"/>
  <c r="BR336" i="1" s="1"/>
  <c r="DH313" i="1"/>
  <c r="CS313" i="1" s="1"/>
  <c r="DH102" i="1"/>
  <c r="CS102" i="1" s="1"/>
  <c r="DH200" i="1"/>
  <c r="DI200" i="1" s="1"/>
  <c r="BR200" i="1" s="1" a="1"/>
  <c r="BR200" i="1" s="1"/>
  <c r="DH269" i="1"/>
  <c r="CS269" i="1" s="1"/>
  <c r="DH215" i="1"/>
  <c r="CS215" i="1" s="1"/>
  <c r="DH250" i="1"/>
  <c r="CS250" i="1" s="1"/>
  <c r="DH144" i="1"/>
  <c r="DI144" i="1" s="1"/>
  <c r="BR144" i="1" s="1" a="1"/>
  <c r="BR144" i="1" s="1"/>
  <c r="DU144" i="1" s="1"/>
  <c r="DH291" i="1"/>
  <c r="CS291" i="1" s="1"/>
  <c r="DT248" i="1"/>
  <c r="DT272" i="1"/>
  <c r="DT253" i="1"/>
  <c r="DA211" i="1"/>
  <c r="DT341" i="1"/>
  <c r="DB341" i="1"/>
  <c r="DT329" i="1"/>
  <c r="DA341" i="1"/>
  <c r="DB274" i="1"/>
  <c r="DA318" i="1"/>
  <c r="DB318" i="1"/>
  <c r="DT318" i="1"/>
  <c r="DA306" i="1"/>
  <c r="DT340" i="1"/>
  <c r="DB340" i="1"/>
  <c r="DA340" i="1"/>
  <c r="DH25" i="1"/>
  <c r="DI25" i="1" s="1"/>
  <c r="BR25" i="1" s="1" a="1"/>
  <c r="BR25" i="1" s="1"/>
  <c r="DU25" i="1" s="1"/>
  <c r="DH265" i="1"/>
  <c r="DH135" i="1"/>
  <c r="DI135" i="1" s="1"/>
  <c r="BR135" i="1" s="1" a="1"/>
  <c r="BR135" i="1" s="1"/>
  <c r="DU135" i="1" s="1"/>
  <c r="DH318" i="1"/>
  <c r="CS318" i="1" s="1"/>
  <c r="DH141" i="1"/>
  <c r="DI141" i="1" s="1"/>
  <c r="BR141" i="1" s="1" a="1"/>
  <c r="BR141" i="1" s="1"/>
  <c r="DH226" i="1"/>
  <c r="DI226" i="1" s="1"/>
  <c r="BR226" i="1" s="1" a="1"/>
  <c r="BR226" i="1" s="1"/>
  <c r="DH194" i="1"/>
  <c r="CS194" i="1" s="1"/>
  <c r="DH120" i="1"/>
  <c r="DH97" i="1"/>
  <c r="DI97" i="1" s="1"/>
  <c r="BR97" i="1" s="1" a="1"/>
  <c r="BR97" i="1" s="1"/>
  <c r="DU97" i="1" s="1"/>
  <c r="DH295" i="1"/>
  <c r="DI295" i="1" s="1"/>
  <c r="BR295" i="1" s="1" a="1"/>
  <c r="BR295" i="1" s="1"/>
  <c r="DH314" i="1"/>
  <c r="DI314" i="1" s="1"/>
  <c r="BR314" i="1" s="1" a="1"/>
  <c r="BR314" i="1" s="1"/>
  <c r="DH249" i="1"/>
  <c r="CS249" i="1" s="1"/>
  <c r="DH71" i="1"/>
  <c r="DI71" i="1" s="1"/>
  <c r="BR71" i="1" s="1" a="1"/>
  <c r="BR71" i="1" s="1"/>
  <c r="DU71" i="1" s="1"/>
  <c r="DH133" i="1"/>
  <c r="DI133" i="1" s="1"/>
  <c r="BR133" i="1" s="1" a="1"/>
  <c r="BR133" i="1" s="1"/>
  <c r="DU133" i="1" s="1"/>
  <c r="DH93" i="1"/>
  <c r="DI93" i="1" s="1"/>
  <c r="BR93" i="1" s="1" a="1"/>
  <c r="BR93" i="1" s="1"/>
  <c r="DU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CS248" i="1" s="1"/>
  <c r="DH325" i="1"/>
  <c r="CS325" i="1" s="1"/>
  <c r="DH94" i="1"/>
  <c r="CS94" i="1" s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I267" i="1" s="1"/>
  <c r="BR267" i="1" s="1" a="1"/>
  <c r="BR267" i="1" s="1"/>
  <c r="DH277" i="1"/>
  <c r="DH137" i="1"/>
  <c r="DI137" i="1" s="1"/>
  <c r="BR137" i="1" s="1" a="1"/>
  <c r="BR137" i="1" s="1"/>
  <c r="DU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I324" i="1" s="1"/>
  <c r="BR324" i="1" s="1" a="1"/>
  <c r="BR324" i="1" s="1"/>
  <c r="DH171" i="1"/>
  <c r="DI171" i="1" s="1"/>
  <c r="BR171" i="1" s="1" a="1"/>
  <c r="BR171" i="1" s="1"/>
  <c r="DU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U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U64" i="1" s="1"/>
  <c r="DH305" i="1"/>
  <c r="DI305" i="1" s="1"/>
  <c r="BR305" i="1" s="1" a="1"/>
  <c r="BR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I115" i="1" s="1"/>
  <c r="BR115" i="1" s="1" a="1"/>
  <c r="BR115" i="1" s="1"/>
  <c r="DU115" i="1" s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239" i="1"/>
  <c r="DA248" i="1"/>
  <c r="DB239" i="1"/>
  <c r="DB248" i="1"/>
  <c r="DD305" i="1"/>
  <c r="DB337" i="1"/>
  <c r="DA272" i="1"/>
  <c r="DB272" i="1"/>
  <c r="DD300" i="1"/>
  <c r="DD286" i="1"/>
  <c r="DA337" i="1"/>
  <c r="DB254" i="1"/>
  <c r="DA254" i="1"/>
  <c r="DD265" i="1"/>
  <c r="DD293" i="1"/>
  <c r="DD242" i="1"/>
  <c r="DA274" i="1"/>
  <c r="DD202" i="1"/>
  <c r="DD335" i="1"/>
  <c r="DD292" i="1"/>
  <c r="DD269" i="1"/>
  <c r="DD237" i="1"/>
  <c r="DD271" i="1"/>
  <c r="DD296" i="1"/>
  <c r="DD307" i="1"/>
  <c r="DD206" i="1"/>
  <c r="DD210" i="1"/>
  <c r="DD236" i="1"/>
  <c r="DD238" i="1"/>
  <c r="DD227" i="1"/>
  <c r="DD323" i="1"/>
  <c r="DA258" i="1"/>
  <c r="DB258" i="1"/>
  <c r="DT258" i="1"/>
  <c r="DH342" i="1"/>
  <c r="DH149" i="1"/>
  <c r="DD291" i="1"/>
  <c r="DH79" i="1"/>
  <c r="DH57" i="1"/>
  <c r="DH117" i="1"/>
  <c r="DH99" i="1"/>
  <c r="DA314" i="1"/>
  <c r="DB314" i="1"/>
  <c r="DT314" i="1"/>
  <c r="DH138" i="1"/>
  <c r="DH175" i="1"/>
  <c r="DH210" i="1"/>
  <c r="DH119" i="1"/>
  <c r="DH180" i="1"/>
  <c r="DA249" i="1"/>
  <c r="DB249" i="1"/>
  <c r="DT249" i="1"/>
  <c r="DA233" i="1"/>
  <c r="DB233" i="1"/>
  <c r="DT233" i="1"/>
  <c r="DH201" i="1"/>
  <c r="DH334" i="1"/>
  <c r="DH16" i="1"/>
  <c r="DH329" i="1"/>
  <c r="DH315" i="1"/>
  <c r="DD223" i="1"/>
  <c r="DT235" i="1"/>
  <c r="DB235" i="1"/>
  <c r="DA235" i="1"/>
  <c r="DB146" i="1"/>
  <c r="DT146" i="1"/>
  <c r="DA146" i="1"/>
  <c r="CS48" i="1"/>
  <c r="DI48" i="1"/>
  <c r="BR48" i="1" s="1" a="1"/>
  <c r="BR48" i="1" s="1"/>
  <c r="DU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DI102" i="1"/>
  <c r="BR102" i="1" s="1" a="1"/>
  <c r="BR102" i="1" s="1"/>
  <c r="DU102" i="1" s="1"/>
  <c r="DH63" i="1"/>
  <c r="DH205" i="1"/>
  <c r="DH240" i="1"/>
  <c r="DH340" i="1"/>
  <c r="DH80" i="1"/>
  <c r="DT295" i="1"/>
  <c r="DA295" i="1"/>
  <c r="DB295" i="1"/>
  <c r="DH187" i="1"/>
  <c r="DH73" i="1"/>
  <c r="DH335" i="1"/>
  <c r="DH208" i="1"/>
  <c r="DH219" i="1"/>
  <c r="DH161" i="1"/>
  <c r="DH172" i="1"/>
  <c r="DA266" i="1"/>
  <c r="DB266" i="1"/>
  <c r="DT266" i="1"/>
  <c r="DH297" i="1"/>
  <c r="DH289" i="1"/>
  <c r="DH95" i="1"/>
  <c r="DH124" i="1"/>
  <c r="DD316" i="1"/>
  <c r="DH229" i="1"/>
  <c r="DI142" i="1"/>
  <c r="BR142" i="1" s="1" a="1"/>
  <c r="BR142" i="1" s="1"/>
  <c r="DU142" i="1" s="1"/>
  <c r="CS142" i="1"/>
  <c r="CS77" i="1"/>
  <c r="CS136" i="1"/>
  <c r="DH14" i="1"/>
  <c r="DI14" i="1" s="1"/>
  <c r="BR14" i="1" s="1" a="1"/>
  <c r="BR14" i="1" s="1"/>
  <c r="DU14" i="1" s="1"/>
  <c r="DT326" i="1"/>
  <c r="DB326" i="1"/>
  <c r="DA326" i="1"/>
  <c r="DH145" i="1"/>
  <c r="DH151" i="1"/>
  <c r="DH275" i="1"/>
  <c r="DD278" i="1"/>
  <c r="DH100" i="1"/>
  <c r="DT240" i="1"/>
  <c r="DA240" i="1"/>
  <c r="DB240" i="1"/>
  <c r="DH272" i="1"/>
  <c r="DH103" i="1"/>
  <c r="DH88" i="1"/>
  <c r="DH310" i="1"/>
  <c r="DH294" i="1"/>
  <c r="DH125" i="1"/>
  <c r="DH203" i="1"/>
  <c r="DD288" i="1"/>
  <c r="DH290" i="1"/>
  <c r="DH301" i="1"/>
  <c r="DH323" i="1"/>
  <c r="DH76" i="1"/>
  <c r="DD334" i="1"/>
  <c r="DI215" i="1"/>
  <c r="BR215" i="1" s="1" a="1"/>
  <c r="BR215" i="1" s="1"/>
  <c r="DH206" i="1"/>
  <c r="DI146" i="1"/>
  <c r="BR146" i="1" s="1" a="1"/>
  <c r="BR146" i="1" s="1"/>
  <c r="CS256" i="1"/>
  <c r="DI287" i="1"/>
  <c r="BR287" i="1" s="1" a="1"/>
  <c r="BR287" i="1" s="1"/>
  <c r="CS287" i="1"/>
  <c r="DI140" i="1"/>
  <c r="BR140" i="1" s="1" a="1"/>
  <c r="BR140" i="1" s="1"/>
  <c r="DU140" i="1" s="1"/>
  <c r="DT231" i="1"/>
  <c r="DA231" i="1"/>
  <c r="DB231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H274" i="1"/>
  <c r="CS186" i="1"/>
  <c r="DI186" i="1"/>
  <c r="BR186" i="1" s="1" a="1"/>
  <c r="BR186" i="1" s="1"/>
  <c r="DU186" i="1" s="1"/>
  <c r="DI299" i="1"/>
  <c r="BR299" i="1" s="1" a="1"/>
  <c r="BR299" i="1" s="1"/>
  <c r="CS299" i="1"/>
  <c r="DI232" i="1"/>
  <c r="BR232" i="1" s="1" a="1"/>
  <c r="BR232" i="1" s="1"/>
  <c r="DB285" i="1"/>
  <c r="DT285" i="1"/>
  <c r="DA285" i="1"/>
  <c r="CS83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A200" i="1"/>
  <c r="DB200" i="1"/>
  <c r="DT200" i="1"/>
  <c r="DH104" i="1"/>
  <c r="DH244" i="1"/>
  <c r="DI285" i="1"/>
  <c r="BR285" i="1" s="1" a="1"/>
  <c r="BR285" i="1" s="1"/>
  <c r="CS285" i="1"/>
  <c r="DH300" i="1"/>
  <c r="DA216" i="1"/>
  <c r="DB216" i="1"/>
  <c r="DT216" i="1"/>
  <c r="DH111" i="1"/>
  <c r="DI170" i="1"/>
  <c r="BR170" i="1" s="1" a="1"/>
  <c r="BR170" i="1" s="1"/>
  <c r="DU170" i="1" s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DU131" i="1" s="1"/>
  <c r="CS131" i="1"/>
  <c r="DH237" i="1"/>
  <c r="DD301" i="1"/>
  <c r="DH52" i="1"/>
  <c r="DH311" i="1"/>
  <c r="DD282" i="1"/>
  <c r="DH177" i="1"/>
  <c r="DH113" i="1"/>
  <c r="DH123" i="1"/>
  <c r="DH185" i="1"/>
  <c r="DA327" i="1"/>
  <c r="DB327" i="1"/>
  <c r="DT327" i="1"/>
  <c r="DD321" i="1"/>
  <c r="DI121" i="1"/>
  <c r="BR121" i="1" s="1" a="1"/>
  <c r="BR121" i="1" s="1"/>
  <c r="DU121" i="1" s="1"/>
  <c r="DI127" i="1"/>
  <c r="BR127" i="1" s="1" a="1"/>
  <c r="BR127" i="1" s="1"/>
  <c r="CS127" i="1"/>
  <c r="DI74" i="1"/>
  <c r="BR74" i="1" s="1" a="1"/>
  <c r="BR74" i="1" s="1"/>
  <c r="DU74" i="1" s="1"/>
  <c r="CS74" i="1"/>
  <c r="DA342" i="1"/>
  <c r="DB342" i="1"/>
  <c r="DT342" i="1"/>
  <c r="DI248" i="1"/>
  <c r="BR248" i="1" s="1" a="1"/>
  <c r="BR248" i="1" s="1"/>
  <c r="DI318" i="1"/>
  <c r="BR318" i="1" s="1" a="1"/>
  <c r="BR318" i="1" s="1"/>
  <c r="DI86" i="1"/>
  <c r="BR86" i="1" s="1" a="1"/>
  <c r="BR86" i="1" s="1"/>
  <c r="DU86" i="1" s="1"/>
  <c r="CS86" i="1"/>
  <c r="DI28" i="1"/>
  <c r="BR28" i="1" s="1" a="1"/>
  <c r="BR28" i="1" s="1"/>
  <c r="DU28" i="1" s="1"/>
  <c r="CS28" i="1"/>
  <c r="DB209" i="1"/>
  <c r="DA209" i="1"/>
  <c r="DT209" i="1"/>
  <c r="DH218" i="1"/>
  <c r="DH147" i="1"/>
  <c r="DH193" i="1"/>
  <c r="DH70" i="1"/>
  <c r="DD212" i="1"/>
  <c r="DH181" i="1"/>
  <c r="DH296" i="1"/>
  <c r="DH174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H89" i="1"/>
  <c r="DH150" i="1"/>
  <c r="DH90" i="1"/>
  <c r="DH129" i="1"/>
  <c r="DH332" i="1"/>
  <c r="DH268" i="1"/>
  <c r="DI265" i="1"/>
  <c r="BR265" i="1" s="1" a="1"/>
  <c r="BR265" i="1" s="1"/>
  <c r="CS265" i="1"/>
  <c r="DI163" i="1"/>
  <c r="BR163" i="1" s="1" a="1"/>
  <c r="BR163" i="1" s="1"/>
  <c r="DU163" i="1" s="1"/>
  <c r="CS163" i="1"/>
  <c r="DI337" i="1"/>
  <c r="BR337" i="1" s="1" a="1"/>
  <c r="BR337" i="1" s="1"/>
  <c r="CS337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DU85" i="1" s="1"/>
  <c r="CS85" i="1"/>
  <c r="DI341" i="1"/>
  <c r="BR341" i="1" s="1" a="1"/>
  <c r="BR341" i="1" s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DU87" i="1" s="1"/>
  <c r="CS87" i="1"/>
  <c r="DI195" i="1"/>
  <c r="BR195" i="1" s="1" a="1"/>
  <c r="BR195" i="1" s="1"/>
  <c r="DH227" i="1"/>
  <c r="DH281" i="1"/>
  <c r="DH67" i="1"/>
  <c r="DH317" i="1"/>
  <c r="DH155" i="1"/>
  <c r="DH169" i="1"/>
  <c r="DH132" i="1"/>
  <c r="DH16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DI184" i="1"/>
  <c r="BR184" i="1" s="1" a="1"/>
  <c r="BR184" i="1" s="1"/>
  <c r="DU184" i="1" s="1"/>
  <c r="DD322" i="1"/>
  <c r="DI249" i="1"/>
  <c r="BR249" i="1" s="1" a="1"/>
  <c r="BR249" i="1" s="1"/>
  <c r="CS96" i="1"/>
  <c r="DI96" i="1"/>
  <c r="BR96" i="1" s="1" a="1"/>
  <c r="BR96" i="1" s="1"/>
  <c r="CS255" i="1"/>
  <c r="DI255" i="1"/>
  <c r="BR255" i="1" s="1" a="1"/>
  <c r="BR255" i="1" s="1"/>
  <c r="DA273" i="1"/>
  <c r="DB273" i="1"/>
  <c r="DT273" i="1"/>
  <c r="CS222" i="1"/>
  <c r="DI222" i="1"/>
  <c r="BR222" i="1" s="1" a="1"/>
  <c r="BR222" i="1" s="1"/>
  <c r="CS65" i="1"/>
  <c r="DI65" i="1"/>
  <c r="BR65" i="1" s="1" a="1"/>
  <c r="BR65" i="1" s="1"/>
  <c r="DU65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I247" i="1"/>
  <c r="BR247" i="1" s="1" a="1"/>
  <c r="BR247" i="1" s="1"/>
  <c r="CS247" i="1"/>
  <c r="DH327" i="1"/>
  <c r="CS120" i="1"/>
  <c r="DI120" i="1"/>
  <c r="BR120" i="1" s="1" a="1"/>
  <c r="BR120" i="1" s="1"/>
  <c r="DU120" i="1" s="1"/>
  <c r="DA152" i="1"/>
  <c r="DB152" i="1"/>
  <c r="DT152" i="1"/>
  <c r="DD289" i="1"/>
  <c r="DH23" i="1"/>
  <c r="DI23" i="1" s="1"/>
  <c r="BR23" i="1" s="1" a="1"/>
  <c r="BR23" i="1" s="1"/>
  <c r="DU23" i="1" s="1"/>
  <c r="BH29" i="1"/>
  <c r="DH29" i="1" s="1"/>
  <c r="DH55" i="1"/>
  <c r="CS55" i="1" s="1"/>
  <c r="DH26" i="1"/>
  <c r="DI26" i="1" s="1"/>
  <c r="BR26" i="1" s="1" a="1"/>
  <c r="BR26" i="1" s="1"/>
  <c r="DU26" i="1" s="1"/>
  <c r="DH46" i="1"/>
  <c r="DI46" i="1" s="1"/>
  <c r="BR46" i="1" s="1" a="1"/>
  <c r="BR46" i="1" s="1"/>
  <c r="DU46" i="1" s="1"/>
  <c r="DH15" i="1"/>
  <c r="CS15" i="1" s="1"/>
  <c r="DH30" i="1"/>
  <c r="DI30" i="1" s="1"/>
  <c r="BR30" i="1" s="1" a="1"/>
  <c r="BR30" i="1" s="1"/>
  <c r="DU30" i="1" s="1"/>
  <c r="DH53" i="1"/>
  <c r="CS53" i="1" s="1"/>
  <c r="DH39" i="1"/>
  <c r="DI39" i="1" s="1"/>
  <c r="BR39" i="1" s="1" a="1"/>
  <c r="BR39" i="1" s="1"/>
  <c r="DU39" i="1" s="1"/>
  <c r="DH50" i="1"/>
  <c r="DI50" i="1" s="1"/>
  <c r="BR50" i="1" s="1" a="1"/>
  <c r="BR50" i="1" s="1"/>
  <c r="DU50" i="1" s="1"/>
  <c r="DH42" i="1"/>
  <c r="CS42" i="1" s="1"/>
  <c r="DH20" i="1"/>
  <c r="DI20" i="1" s="1"/>
  <c r="BR20" i="1" s="1" a="1"/>
  <c r="BR20" i="1" s="1"/>
  <c r="DU20" i="1" s="1"/>
  <c r="DH47" i="1"/>
  <c r="CS47" i="1" s="1"/>
  <c r="DH18" i="1"/>
  <c r="CS18" i="1" s="1"/>
  <c r="DH32" i="1"/>
  <c r="DI32" i="1" s="1"/>
  <c r="BR32" i="1" s="1" a="1"/>
  <c r="BR32" i="1" s="1"/>
  <c r="DU32" i="1" s="1"/>
  <c r="DH31" i="1"/>
  <c r="DI31" i="1" s="1"/>
  <c r="BR31" i="1" s="1" a="1"/>
  <c r="BR31" i="1" s="1"/>
  <c r="DU31" i="1" s="1"/>
  <c r="DH49" i="1"/>
  <c r="DI49" i="1" s="1"/>
  <c r="BR49" i="1" s="1" a="1"/>
  <c r="BR49" i="1" s="1"/>
  <c r="DU49" i="1" s="1"/>
  <c r="DH40" i="1"/>
  <c r="CS40" i="1" s="1"/>
  <c r="DH35" i="1"/>
  <c r="BH24" i="1"/>
  <c r="DH24" i="1" s="1"/>
  <c r="BH60" i="1"/>
  <c r="DH60" i="1" s="1"/>
  <c r="BH51" i="1"/>
  <c r="DH51" i="1" s="1"/>
  <c r="DH38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U34" i="1" s="1"/>
  <c r="DH33" i="1"/>
  <c r="BF14" i="1"/>
  <c r="DZ19" i="1"/>
  <c r="DH13" i="1"/>
  <c r="BC7" i="1"/>
  <c r="BA7" i="1"/>
  <c r="DT13" i="1"/>
  <c r="L19" i="7"/>
  <c r="DD224" i="1" l="1"/>
  <c r="CS97" i="1"/>
  <c r="DI209" i="1"/>
  <c r="BR209" i="1" s="1" a="1"/>
  <c r="BR209" i="1" s="1"/>
  <c r="CS25" i="1"/>
  <c r="CS283" i="1"/>
  <c r="CS295" i="1"/>
  <c r="CS328" i="1"/>
  <c r="CS196" i="1"/>
  <c r="CS314" i="1"/>
  <c r="CS305" i="1"/>
  <c r="CS66" i="1"/>
  <c r="CS304" i="1"/>
  <c r="DI217" i="1"/>
  <c r="BR217" i="1" s="1" a="1"/>
  <c r="BR217" i="1" s="1"/>
  <c r="CS200" i="1"/>
  <c r="CS267" i="1"/>
  <c r="CS312" i="1"/>
  <c r="CS14" i="1"/>
  <c r="DI134" i="1"/>
  <c r="BR134" i="1" s="1" a="1"/>
  <c r="BR134" i="1" s="1"/>
  <c r="DU134" i="1" s="1"/>
  <c r="CS324" i="1"/>
  <c r="DI291" i="1"/>
  <c r="BR291" i="1" s="1" a="1"/>
  <c r="BR291" i="1" s="1"/>
  <c r="DI321" i="1"/>
  <c r="BR321" i="1" s="1" a="1"/>
  <c r="BR321" i="1" s="1"/>
  <c r="CS109" i="1"/>
  <c r="DI202" i="1"/>
  <c r="BR202" i="1" s="1" a="1"/>
  <c r="BR202" i="1" s="1"/>
  <c r="CS242" i="1"/>
  <c r="DW242" i="1" s="1"/>
  <c r="DI293" i="1"/>
  <c r="BR293" i="1" s="1" a="1"/>
  <c r="BR293" i="1" s="1"/>
  <c r="CS303" i="1"/>
  <c r="CS91" i="1"/>
  <c r="CS17" i="1"/>
  <c r="DI194" i="1"/>
  <c r="BR194" i="1" s="1" a="1"/>
  <c r="BR194" i="1" s="1"/>
  <c r="DI279" i="1"/>
  <c r="BR279" i="1" s="1" a="1"/>
  <c r="BR279" i="1" s="1"/>
  <c r="DI94" i="1"/>
  <c r="BR94" i="1" s="1" a="1"/>
  <c r="BR94" i="1" s="1"/>
  <c r="DU94" i="1" s="1"/>
  <c r="CS322" i="1"/>
  <c r="CS71" i="1"/>
  <c r="DI126" i="1"/>
  <c r="BR126" i="1" s="1" a="1"/>
  <c r="BR126" i="1" s="1"/>
  <c r="DU126" i="1" s="1"/>
  <c r="DI148" i="1"/>
  <c r="BR148" i="1" s="1" a="1"/>
  <c r="BR148" i="1" s="1"/>
  <c r="DU148" i="1" s="1"/>
  <c r="CS271" i="1"/>
  <c r="DI250" i="1"/>
  <c r="BR250" i="1" s="1" a="1"/>
  <c r="BR250" i="1" s="1"/>
  <c r="CS144" i="1"/>
  <c r="CS135" i="1"/>
  <c r="ED135" i="1" s="1"/>
  <c r="DI214" i="1"/>
  <c r="BR214" i="1" s="1" a="1"/>
  <c r="BR214" i="1" s="1"/>
  <c r="DI72" i="1"/>
  <c r="BR72" i="1" s="1" a="1"/>
  <c r="BR72" i="1" s="1"/>
  <c r="DU72" i="1" s="1"/>
  <c r="DD219" i="1"/>
  <c r="DD67" i="1"/>
  <c r="DD310" i="1"/>
  <c r="DD309" i="1"/>
  <c r="DD257" i="1"/>
  <c r="DD247" i="1"/>
  <c r="DD332" i="1"/>
  <c r="DI167" i="1"/>
  <c r="BR167" i="1" s="1" a="1"/>
  <c r="BR167" i="1" s="1"/>
  <c r="DU167" i="1" s="1"/>
  <c r="CS37" i="1"/>
  <c r="CU37" i="1" s="1"/>
  <c r="DI160" i="1"/>
  <c r="BR160" i="1" s="1" a="1"/>
  <c r="BR160" i="1" s="1"/>
  <c r="DU160" i="1" s="1"/>
  <c r="DI152" i="1"/>
  <c r="BR152" i="1" s="1" a="1"/>
  <c r="BR152" i="1" s="1"/>
  <c r="CS93" i="1"/>
  <c r="CS62" i="1"/>
  <c r="CS115" i="1"/>
  <c r="CU115" i="1" s="1"/>
  <c r="CS133" i="1"/>
  <c r="EG133" i="1" s="1"/>
  <c r="DD306" i="1"/>
  <c r="DD154" i="1"/>
  <c r="DD243" i="1"/>
  <c r="DD252" i="1"/>
  <c r="DD319" i="1"/>
  <c r="CS273" i="1"/>
  <c r="DW273" i="1" s="1"/>
  <c r="CS64" i="1"/>
  <c r="EG64" i="1" s="1"/>
  <c r="CS118" i="1"/>
  <c r="CS245" i="1"/>
  <c r="DW245" i="1" s="1"/>
  <c r="DD313" i="1"/>
  <c r="CS260" i="1"/>
  <c r="DI216" i="1"/>
  <c r="BR216" i="1" s="1" a="1"/>
  <c r="BR216" i="1" s="1"/>
  <c r="CS326" i="1"/>
  <c r="DI153" i="1"/>
  <c r="BR153" i="1" s="1" a="1"/>
  <c r="BR153" i="1" s="1"/>
  <c r="DU153" i="1" s="1"/>
  <c r="DI199" i="1"/>
  <c r="BR199" i="1" s="1" a="1"/>
  <c r="BR199" i="1" s="1"/>
  <c r="DD270" i="1"/>
  <c r="DD234" i="1"/>
  <c r="DI22" i="1"/>
  <c r="BR22" i="1" s="1" a="1"/>
  <c r="BR22" i="1" s="1"/>
  <c r="DU22" i="1" s="1"/>
  <c r="DD264" i="1"/>
  <c r="DD211" i="1"/>
  <c r="DD260" i="1"/>
  <c r="DD338" i="1"/>
  <c r="DD182" i="1"/>
  <c r="DD226" i="1"/>
  <c r="DD324" i="1"/>
  <c r="DD241" i="1"/>
  <c r="DD222" i="1"/>
  <c r="DD331" i="1"/>
  <c r="DI269" i="1"/>
  <c r="BR269" i="1" s="1" a="1"/>
  <c r="BR269" i="1" s="1"/>
  <c r="BS269" i="1" s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DU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DU156" i="1" s="1"/>
  <c r="BT68" i="1"/>
  <c r="BS68" i="1"/>
  <c r="CS309" i="1"/>
  <c r="DI309" i="1"/>
  <c r="BR309" i="1" s="1" a="1"/>
  <c r="BR309" i="1" s="1"/>
  <c r="CS128" i="1"/>
  <c r="DI128" i="1"/>
  <c r="BR128" i="1" s="1" a="1"/>
  <c r="BR128" i="1" s="1"/>
  <c r="DU128" i="1" s="1"/>
  <c r="DI173" i="1"/>
  <c r="BR173" i="1" s="1" a="1"/>
  <c r="BR173" i="1" s="1"/>
  <c r="DU173" i="1" s="1"/>
  <c r="CS173" i="1"/>
  <c r="CS141" i="1"/>
  <c r="ED141" i="1" s="1"/>
  <c r="DD280" i="1"/>
  <c r="DI101" i="1"/>
  <c r="BR101" i="1" s="1" a="1"/>
  <c r="BR101" i="1" s="1"/>
  <c r="DU101" i="1" s="1"/>
  <c r="CS101" i="1"/>
  <c r="BS280" i="1"/>
  <c r="BT280" i="1"/>
  <c r="CL280" i="1" s="1"/>
  <c r="DW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DU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DU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S106" i="1"/>
  <c r="DI106" i="1"/>
  <c r="BR106" i="1" s="1" a="1"/>
  <c r="BR106" i="1" s="1"/>
  <c r="DU106" i="1" s="1"/>
  <c r="CS338" i="1"/>
  <c r="DI338" i="1"/>
  <c r="BR338" i="1" s="1" a="1"/>
  <c r="BR338" i="1" s="1"/>
  <c r="DI82" i="1"/>
  <c r="BR82" i="1" s="1" a="1"/>
  <c r="BR82" i="1" s="1"/>
  <c r="DU82" i="1" s="1"/>
  <c r="CS316" i="1"/>
  <c r="EG316" i="1" s="1"/>
  <c r="CS263" i="1"/>
  <c r="ED263" i="1" s="1"/>
  <c r="DI313" i="1"/>
  <c r="BR313" i="1" s="1" a="1"/>
  <c r="BR313" i="1" s="1"/>
  <c r="CS292" i="1"/>
  <c r="CU292" i="1" s="1"/>
  <c r="CS226" i="1"/>
  <c r="CU226" i="1" s="1"/>
  <c r="CS92" i="1"/>
  <c r="CU92" i="1" s="1"/>
  <c r="CS336" i="1"/>
  <c r="DW336" i="1" s="1"/>
  <c r="DD315" i="1"/>
  <c r="DD318" i="1"/>
  <c r="DD341" i="1"/>
  <c r="DD274" i="1"/>
  <c r="DD340" i="1"/>
  <c r="DD329" i="1"/>
  <c r="DI192" i="1"/>
  <c r="BR192" i="1" s="1" a="1"/>
  <c r="BR192" i="1" s="1"/>
  <c r="DU192" i="1" s="1"/>
  <c r="CS171" i="1"/>
  <c r="CU171" i="1" s="1"/>
  <c r="DI45" i="1"/>
  <c r="BR45" i="1" s="1" a="1"/>
  <c r="BR45" i="1" s="1"/>
  <c r="DU45" i="1" s="1"/>
  <c r="CS137" i="1"/>
  <c r="DI59" i="1"/>
  <c r="BR59" i="1" s="1" a="1"/>
  <c r="BR59" i="1" s="1"/>
  <c r="DU59" i="1" s="1"/>
  <c r="CS270" i="1"/>
  <c r="DD229" i="1"/>
  <c r="DD239" i="1"/>
  <c r="DD248" i="1"/>
  <c r="DD272" i="1"/>
  <c r="DD337" i="1"/>
  <c r="DD254" i="1"/>
  <c r="DI15" i="1"/>
  <c r="BR15" i="1" s="1" a="1"/>
  <c r="BR15" i="1" s="1"/>
  <c r="DU15" i="1" s="1"/>
  <c r="CS46" i="1"/>
  <c r="EG46" i="1" s="1"/>
  <c r="CS39" i="1"/>
  <c r="CS26" i="1"/>
  <c r="ED26" i="1" s="1"/>
  <c r="DD281" i="1"/>
  <c r="DD297" i="1"/>
  <c r="DD327" i="1"/>
  <c r="DD295" i="1"/>
  <c r="DD208" i="1"/>
  <c r="DD146" i="1"/>
  <c r="DD209" i="1"/>
  <c r="DD200" i="1"/>
  <c r="DD303" i="1"/>
  <c r="DD275" i="1"/>
  <c r="DD233" i="1"/>
  <c r="DD152" i="1"/>
  <c r="DD298" i="1"/>
  <c r="DD216" i="1"/>
  <c r="DD299" i="1"/>
  <c r="DD249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DU188" i="1" s="1"/>
  <c r="CS70" i="1"/>
  <c r="DI70" i="1"/>
  <c r="BR70" i="1" s="1" a="1"/>
  <c r="BR70" i="1" s="1"/>
  <c r="DU70" i="1" s="1"/>
  <c r="BS28" i="1"/>
  <c r="BT28" i="1"/>
  <c r="CU248" i="1"/>
  <c r="EG248" i="1"/>
  <c r="DW248" i="1"/>
  <c r="ED248" i="1"/>
  <c r="BT148" i="1"/>
  <c r="DI111" i="1"/>
  <c r="BR111" i="1" s="1" a="1"/>
  <c r="BR111" i="1" s="1"/>
  <c r="DU111" i="1" s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DU90" i="1" s="1"/>
  <c r="CS211" i="1"/>
  <c r="DI211" i="1"/>
  <c r="BR211" i="1" s="1" a="1"/>
  <c r="BR211" i="1" s="1"/>
  <c r="DI116" i="1"/>
  <c r="BR116" i="1" s="1" a="1"/>
  <c r="BR116" i="1" s="1"/>
  <c r="DU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BS83" i="1"/>
  <c r="BT83" i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DU125" i="1" s="1"/>
  <c r="CS100" i="1"/>
  <c r="DI100" i="1"/>
  <c r="BR100" i="1" s="1" a="1"/>
  <c r="BR100" i="1" s="1"/>
  <c r="DU100" i="1" s="1"/>
  <c r="ED200" i="1"/>
  <c r="EG200" i="1"/>
  <c r="DW200" i="1"/>
  <c r="CU200" i="1"/>
  <c r="BS142" i="1"/>
  <c r="BT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291" i="1"/>
  <c r="CL291" i="1" s="1"/>
  <c r="BS291" i="1"/>
  <c r="BS254" i="1"/>
  <c r="BT254" i="1"/>
  <c r="CL254" i="1" s="1"/>
  <c r="CS150" i="1"/>
  <c r="DI150" i="1"/>
  <c r="BR150" i="1" s="1" a="1"/>
  <c r="BR150" i="1" s="1"/>
  <c r="DU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DU177" i="1" s="1"/>
  <c r="CU131" i="1"/>
  <c r="ED131" i="1"/>
  <c r="EG131" i="1"/>
  <c r="DW131" i="1"/>
  <c r="BS196" i="1"/>
  <c r="BT196" i="1"/>
  <c r="CL196" i="1" s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EG93" i="1"/>
  <c r="ED93" i="1"/>
  <c r="DW93" i="1"/>
  <c r="CU93" i="1"/>
  <c r="CU87" i="1"/>
  <c r="ED87" i="1"/>
  <c r="EG87" i="1"/>
  <c r="DW87" i="1"/>
  <c r="CU97" i="1"/>
  <c r="EG97" i="1"/>
  <c r="ED97" i="1"/>
  <c r="DW97" i="1"/>
  <c r="CU324" i="1"/>
  <c r="DW324" i="1"/>
  <c r="EG324" i="1"/>
  <c r="ED324" i="1"/>
  <c r="BS184" i="1"/>
  <c r="BT184" i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DU89" i="1" s="1"/>
  <c r="CS89" i="1"/>
  <c r="CS157" i="1"/>
  <c r="DI157" i="1"/>
  <c r="BR157" i="1" s="1" a="1"/>
  <c r="BR157" i="1" s="1"/>
  <c r="DU157" i="1" s="1"/>
  <c r="BT273" i="1"/>
  <c r="CL273" i="1" s="1"/>
  <c r="BS273" i="1"/>
  <c r="CU127" i="1"/>
  <c r="EG127" i="1"/>
  <c r="ED127" i="1"/>
  <c r="DW127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314" i="1"/>
  <c r="BT97" i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DI114" i="1"/>
  <c r="BR114" i="1" s="1" a="1"/>
  <c r="BR114" i="1" s="1"/>
  <c r="DU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U88" i="1" s="1"/>
  <c r="DI275" i="1"/>
  <c r="BR275" i="1" s="1" a="1"/>
  <c r="BR275" i="1" s="1"/>
  <c r="CS275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DU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DU132" i="1" s="1"/>
  <c r="CS132" i="1"/>
  <c r="BS195" i="1"/>
  <c r="BT195" i="1"/>
  <c r="CL195" i="1" s="1"/>
  <c r="ED341" i="1"/>
  <c r="CU341" i="1"/>
  <c r="DW341" i="1"/>
  <c r="EG341" i="1"/>
  <c r="BS163" i="1"/>
  <c r="BT163" i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DU165" i="1" s="1"/>
  <c r="CS165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EG216" i="1"/>
  <c r="ED216" i="1"/>
  <c r="CU216" i="1"/>
  <c r="DW216" i="1"/>
  <c r="CS76" i="1"/>
  <c r="DI76" i="1"/>
  <c r="BR76" i="1" s="1" a="1"/>
  <c r="BR76" i="1" s="1"/>
  <c r="DU76" i="1" s="1"/>
  <c r="DI103" i="1"/>
  <c r="BR103" i="1" s="1" a="1"/>
  <c r="BR103" i="1" s="1"/>
  <c r="DU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DU73" i="1" s="1"/>
  <c r="EG239" i="1"/>
  <c r="ED239" i="1"/>
  <c r="DW239" i="1"/>
  <c r="CU239" i="1"/>
  <c r="EG45" i="1"/>
  <c r="ED45" i="1"/>
  <c r="CU45" i="1"/>
  <c r="DW45" i="1"/>
  <c r="BT62" i="1"/>
  <c r="BS62" i="1"/>
  <c r="CS99" i="1"/>
  <c r="DI99" i="1"/>
  <c r="BR99" i="1" s="1" a="1"/>
  <c r="BR99" i="1" s="1"/>
  <c r="DU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DW115" i="1"/>
  <c r="EG115" i="1"/>
  <c r="ED115" i="1"/>
  <c r="DI107" i="1"/>
  <c r="BR107" i="1" s="1" a="1"/>
  <c r="BR107" i="1" s="1"/>
  <c r="DU107" i="1" s="1"/>
  <c r="CS107" i="1"/>
  <c r="CS162" i="1"/>
  <c r="DI162" i="1"/>
  <c r="BR162" i="1" s="1" a="1"/>
  <c r="BR162" i="1" s="1"/>
  <c r="DU162" i="1" s="1"/>
  <c r="CS110" i="1"/>
  <c r="DI110" i="1"/>
  <c r="BR110" i="1" s="1" a="1"/>
  <c r="BR110" i="1" s="1"/>
  <c r="DU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ED316" i="1"/>
  <c r="DI323" i="1"/>
  <c r="BR323" i="1" s="1" a="1"/>
  <c r="BR323" i="1" s="1"/>
  <c r="CS323" i="1"/>
  <c r="CS145" i="1"/>
  <c r="DI145" i="1"/>
  <c r="BR145" i="1" s="1" a="1"/>
  <c r="BR145" i="1" s="1"/>
  <c r="DU145" i="1" s="1"/>
  <c r="ED136" i="1"/>
  <c r="EG136" i="1"/>
  <c r="CU136" i="1"/>
  <c r="DW136" i="1"/>
  <c r="DI187" i="1"/>
  <c r="BR187" i="1" s="1" a="1"/>
  <c r="BR187" i="1" s="1"/>
  <c r="DU187" i="1" s="1"/>
  <c r="CS187" i="1"/>
  <c r="BT239" i="1"/>
  <c r="CL239" i="1" s="1"/>
  <c r="BS239" i="1"/>
  <c r="DD235" i="1"/>
  <c r="CS149" i="1"/>
  <c r="DI149" i="1"/>
  <c r="BR149" i="1" s="1" a="1"/>
  <c r="BR149" i="1" s="1"/>
  <c r="DU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BS135" i="1"/>
  <c r="BS115" i="1"/>
  <c r="BT115" i="1"/>
  <c r="CS61" i="1"/>
  <c r="DI61" i="1"/>
  <c r="BR61" i="1" s="1" a="1"/>
  <c r="BR61" i="1" s="1"/>
  <c r="DU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BS92" i="1"/>
  <c r="BT146" i="1"/>
  <c r="CL146" i="1" s="1"/>
  <c r="BS146" i="1"/>
  <c r="DI301" i="1"/>
  <c r="BR301" i="1" s="1" a="1"/>
  <c r="BR301" i="1" s="1"/>
  <c r="CS301" i="1"/>
  <c r="DD326" i="1"/>
  <c r="BT136" i="1"/>
  <c r="BS136" i="1"/>
  <c r="CU102" i="1"/>
  <c r="EG102" i="1"/>
  <c r="ED102" i="1"/>
  <c r="DW102" i="1"/>
  <c r="DI180" i="1"/>
  <c r="BR180" i="1" s="1" a="1"/>
  <c r="BR180" i="1" s="1"/>
  <c r="DU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U84" i="1" s="1"/>
  <c r="DI169" i="1"/>
  <c r="BR169" i="1" s="1" a="1"/>
  <c r="BR169" i="1" s="1"/>
  <c r="DU169" i="1" s="1"/>
  <c r="CS169" i="1"/>
  <c r="BS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DU159" i="1" s="1"/>
  <c r="CS36" i="1"/>
  <c r="DI36" i="1"/>
  <c r="BR36" i="1" s="1" a="1"/>
  <c r="BR36" i="1" s="1"/>
  <c r="DU36" i="1" s="1"/>
  <c r="BT121" i="1"/>
  <c r="BS121" i="1"/>
  <c r="EG267" i="1"/>
  <c r="DW267" i="1"/>
  <c r="ED267" i="1"/>
  <c r="CU267" i="1"/>
  <c r="CS158" i="1"/>
  <c r="DI158" i="1"/>
  <c r="BR158" i="1" s="1" a="1"/>
  <c r="BR158" i="1" s="1"/>
  <c r="DU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D171" i="1"/>
  <c r="DW109" i="1"/>
  <c r="CU109" i="1"/>
  <c r="EG109" i="1"/>
  <c r="ED109" i="1"/>
  <c r="BT102" i="1"/>
  <c r="BS102" i="1"/>
  <c r="DI119" i="1"/>
  <c r="BR119" i="1" s="1" a="1"/>
  <c r="BR119" i="1" s="1"/>
  <c r="DU119" i="1" s="1"/>
  <c r="CS119" i="1"/>
  <c r="BS120" i="1"/>
  <c r="BT120" i="1"/>
  <c r="BS65" i="1"/>
  <c r="BT65" i="1"/>
  <c r="CU91" i="1"/>
  <c r="DW91" i="1"/>
  <c r="EG91" i="1"/>
  <c r="ED91" i="1"/>
  <c r="CS155" i="1"/>
  <c r="DI155" i="1"/>
  <c r="BR155" i="1" s="1" a="1"/>
  <c r="BR155" i="1" s="1"/>
  <c r="DU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DU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CS233" i="1"/>
  <c r="DI233" i="1"/>
  <c r="BR233" i="1" s="1" a="1"/>
  <c r="BR233" i="1" s="1"/>
  <c r="DI164" i="1"/>
  <c r="BR164" i="1" s="1" a="1"/>
  <c r="BR164" i="1" s="1"/>
  <c r="DU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BS171" i="1"/>
  <c r="BT109" i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U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U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DW226" i="1"/>
  <c r="EG226" i="1"/>
  <c r="DW260" i="1"/>
  <c r="CU260" i="1"/>
  <c r="EG260" i="1"/>
  <c r="ED260" i="1"/>
  <c r="BS86" i="1"/>
  <c r="BT86" i="1"/>
  <c r="DI185" i="1"/>
  <c r="BR185" i="1" s="1" a="1"/>
  <c r="BR185" i="1" s="1"/>
  <c r="DU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DU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DI122" i="1"/>
  <c r="BR122" i="1" s="1" a="1"/>
  <c r="BR122" i="1" s="1"/>
  <c r="DU122" i="1" s="1"/>
  <c r="CS122" i="1"/>
  <c r="CS16" i="1"/>
  <c r="DI16" i="1"/>
  <c r="BR16" i="1" s="1" a="1"/>
  <c r="BR16" i="1" s="1"/>
  <c r="DU16" i="1" s="1"/>
  <c r="CS175" i="1"/>
  <c r="DI175" i="1"/>
  <c r="BR175" i="1" s="1" a="1"/>
  <c r="BR175" i="1" s="1"/>
  <c r="DU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DU174" i="1" s="1"/>
  <c r="BT260" i="1"/>
  <c r="CL260" i="1" s="1"/>
  <c r="BS260" i="1"/>
  <c r="DI123" i="1"/>
  <c r="BR123" i="1" s="1" a="1"/>
  <c r="BR123" i="1" s="1"/>
  <c r="DU123" i="1" s="1"/>
  <c r="CS123" i="1"/>
  <c r="DW170" i="1"/>
  <c r="ED170" i="1"/>
  <c r="CU170" i="1"/>
  <c r="EG170" i="1"/>
  <c r="CU166" i="1"/>
  <c r="EG166" i="1"/>
  <c r="ED166" i="1"/>
  <c r="CS104" i="1"/>
  <c r="DI104" i="1"/>
  <c r="BR104" i="1" s="1" a="1"/>
  <c r="BR104" i="1" s="1"/>
  <c r="DU104" i="1" s="1"/>
  <c r="CU253" i="1"/>
  <c r="EG253" i="1"/>
  <c r="ED253" i="1"/>
  <c r="DW253" i="1"/>
  <c r="CS189" i="1"/>
  <c r="DI189" i="1"/>
  <c r="BR189" i="1" s="1" a="1"/>
  <c r="BR189" i="1" s="1"/>
  <c r="DU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DU172" i="1" s="1"/>
  <c r="CS172" i="1"/>
  <c r="CS80" i="1"/>
  <c r="DI80" i="1"/>
  <c r="BR80" i="1" s="1" a="1"/>
  <c r="BR80" i="1" s="1"/>
  <c r="DU80" i="1" s="1"/>
  <c r="CS334" i="1"/>
  <c r="DI334" i="1"/>
  <c r="BR334" i="1" s="1" a="1"/>
  <c r="BR334" i="1" s="1"/>
  <c r="DD258" i="1"/>
  <c r="CS327" i="1"/>
  <c r="DI327" i="1"/>
  <c r="BR327" i="1" s="1" a="1"/>
  <c r="BR327" i="1" s="1"/>
  <c r="BT137" i="1"/>
  <c r="BS137" i="1"/>
  <c r="BT222" i="1"/>
  <c r="CL222" i="1" s="1"/>
  <c r="BS222" i="1"/>
  <c r="BT71" i="1"/>
  <c r="BS71" i="1"/>
  <c r="CS190" i="1"/>
  <c r="DI190" i="1"/>
  <c r="BR190" i="1" s="1" a="1"/>
  <c r="BR190" i="1" s="1"/>
  <c r="DU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BS170" i="1"/>
  <c r="BT170" i="1"/>
  <c r="BT166" i="1"/>
  <c r="BS166" i="1"/>
  <c r="DW167" i="1"/>
  <c r="CU167" i="1"/>
  <c r="ED167" i="1"/>
  <c r="EG167" i="1"/>
  <c r="CS108" i="1"/>
  <c r="DI108" i="1"/>
  <c r="BR108" i="1" s="1" a="1"/>
  <c r="BR108" i="1" s="1"/>
  <c r="DU108" i="1" s="1"/>
  <c r="BT140" i="1"/>
  <c r="BS140" i="1"/>
  <c r="BS118" i="1"/>
  <c r="BT118" i="1"/>
  <c r="DI206" i="1"/>
  <c r="BR206" i="1" s="1" a="1"/>
  <c r="BR206" i="1" s="1"/>
  <c r="CS206" i="1"/>
  <c r="DD240" i="1"/>
  <c r="BS77" i="1"/>
  <c r="BT77" i="1"/>
  <c r="EG199" i="1"/>
  <c r="DW199" i="1"/>
  <c r="CU199" i="1"/>
  <c r="ED199" i="1"/>
  <c r="CS124" i="1"/>
  <c r="DI124" i="1"/>
  <c r="BR124" i="1" s="1" a="1"/>
  <c r="BR124" i="1" s="1"/>
  <c r="DU124" i="1" s="1"/>
  <c r="CS161" i="1"/>
  <c r="DI161" i="1"/>
  <c r="BR161" i="1" s="1" a="1"/>
  <c r="BR161" i="1" s="1"/>
  <c r="DU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DU98" i="1" s="1"/>
  <c r="CS98" i="1"/>
  <c r="CS168" i="1"/>
  <c r="DI168" i="1"/>
  <c r="BR168" i="1" s="1" a="1"/>
  <c r="BR168" i="1" s="1"/>
  <c r="DU168" i="1" s="1"/>
  <c r="DI227" i="1"/>
  <c r="BR227" i="1" s="1" a="1"/>
  <c r="BR227" i="1" s="1"/>
  <c r="CS227" i="1"/>
  <c r="BS143" i="1"/>
  <c r="BT143" i="1"/>
  <c r="DI176" i="1"/>
  <c r="BR176" i="1" s="1" a="1"/>
  <c r="BR176" i="1" s="1"/>
  <c r="DU176" i="1" s="1"/>
  <c r="CS176" i="1"/>
  <c r="DI181" i="1"/>
  <c r="BR181" i="1" s="1" a="1"/>
  <c r="BR181" i="1" s="1"/>
  <c r="DU181" i="1" s="1"/>
  <c r="EG321" i="1"/>
  <c r="ED321" i="1"/>
  <c r="CU321" i="1"/>
  <c r="DW321" i="1"/>
  <c r="BT318" i="1"/>
  <c r="CL318" i="1" s="1"/>
  <c r="BS318" i="1"/>
  <c r="BT74" i="1"/>
  <c r="BS74" i="1"/>
  <c r="BS292" i="1"/>
  <c r="BT292" i="1"/>
  <c r="CL292" i="1" s="1"/>
  <c r="BS37" i="1"/>
  <c r="BT37" i="1"/>
  <c r="DI78" i="1"/>
  <c r="BR78" i="1" s="1" a="1"/>
  <c r="BR78" i="1" s="1"/>
  <c r="DU78" i="1" s="1"/>
  <c r="CS78" i="1"/>
  <c r="DI264" i="1"/>
  <c r="BR264" i="1" s="1" a="1"/>
  <c r="BR264" i="1" s="1"/>
  <c r="CS264" i="1"/>
  <c r="DW140" i="1"/>
  <c r="EG140" i="1"/>
  <c r="ED140" i="1"/>
  <c r="CU140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DU95" i="1" s="1"/>
  <c r="CS219" i="1"/>
  <c r="DI219" i="1"/>
  <c r="BR219" i="1" s="1" a="1"/>
  <c r="BR219" i="1" s="1"/>
  <c r="DI240" i="1"/>
  <c r="BR240" i="1" s="1" a="1"/>
  <c r="BR240" i="1" s="1"/>
  <c r="CS240" i="1"/>
  <c r="BT48" i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CS57" i="1"/>
  <c r="DI57" i="1"/>
  <c r="BR57" i="1" s="1" a="1"/>
  <c r="BR57" i="1" s="1"/>
  <c r="EG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DI55" i="1"/>
  <c r="BR55" i="1" s="1" a="1"/>
  <c r="BR55" i="1" s="1"/>
  <c r="CS20" i="1"/>
  <c r="ED20" i="1" s="1"/>
  <c r="CS32" i="1"/>
  <c r="ED32" i="1" s="1"/>
  <c r="CS49" i="1"/>
  <c r="CU49" i="1" s="1"/>
  <c r="DI40" i="1"/>
  <c r="BR40" i="1" s="1" a="1"/>
  <c r="BR40" i="1" s="1"/>
  <c r="EG55" i="1"/>
  <c r="ED55" i="1"/>
  <c r="CU55" i="1"/>
  <c r="DW55" i="1"/>
  <c r="BS17" i="1"/>
  <c r="BT17" i="1"/>
  <c r="EG15" i="1"/>
  <c r="ED15" i="1"/>
  <c r="DW15" i="1"/>
  <c r="CU15" i="1"/>
  <c r="CS43" i="1"/>
  <c r="DI43" i="1"/>
  <c r="BR43" i="1" s="1" a="1"/>
  <c r="BR43" i="1" s="1"/>
  <c r="DU43" i="1" s="1"/>
  <c r="BS32" i="1"/>
  <c r="BT32" i="1"/>
  <c r="CU42" i="1"/>
  <c r="EG42" i="1"/>
  <c r="DW42" i="1"/>
  <c r="ED42" i="1"/>
  <c r="BT31" i="1"/>
  <c r="BS31" i="1"/>
  <c r="BF15" i="1"/>
  <c r="BT26" i="1"/>
  <c r="BS26" i="1"/>
  <c r="CS41" i="1"/>
  <c r="DI41" i="1"/>
  <c r="BR41" i="1" s="1" a="1"/>
  <c r="BR41" i="1" s="1"/>
  <c r="DU41" i="1" s="1"/>
  <c r="DI19" i="1"/>
  <c r="BR19" i="1" s="1" a="1"/>
  <c r="BR19" i="1" s="1"/>
  <c r="CS19" i="1"/>
  <c r="DI38" i="1"/>
  <c r="BR38" i="1" s="1" a="1"/>
  <c r="BR38" i="1" s="1"/>
  <c r="DU38" i="1" s="1"/>
  <c r="CS38" i="1"/>
  <c r="BT34" i="1"/>
  <c r="BS34" i="1"/>
  <c r="CS24" i="1"/>
  <c r="DI24" i="1"/>
  <c r="BR24" i="1" s="1" a="1"/>
  <c r="BR24" i="1" s="1"/>
  <c r="DU24" i="1" s="1"/>
  <c r="BT14" i="1"/>
  <c r="BS14" i="1"/>
  <c r="CU34" i="1"/>
  <c r="DW34" i="1"/>
  <c r="EG34" i="1"/>
  <c r="ED34" i="1"/>
  <c r="BS46" i="1"/>
  <c r="BT46" i="1"/>
  <c r="CS51" i="1"/>
  <c r="DI51" i="1"/>
  <c r="BR51" i="1" s="1" a="1"/>
  <c r="BR51" i="1" s="1"/>
  <c r="DU51" i="1" s="1"/>
  <c r="BT49" i="1"/>
  <c r="BS49" i="1"/>
  <c r="BT30" i="1"/>
  <c r="BS30" i="1"/>
  <c r="BT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U33" i="1" s="1"/>
  <c r="DI27" i="1"/>
  <c r="BR27" i="1" s="1" a="1"/>
  <c r="BR27" i="1" s="1"/>
  <c r="DU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DU56" i="1" s="1"/>
  <c r="CS56" i="1"/>
  <c r="DI58" i="1"/>
  <c r="BR58" i="1" s="1" a="1"/>
  <c r="BR58" i="1" s="1"/>
  <c r="DU58" i="1" s="1"/>
  <c r="CS58" i="1"/>
  <c r="ED25" i="1"/>
  <c r="EG25" i="1"/>
  <c r="DW25" i="1"/>
  <c r="CU25" i="1"/>
  <c r="CS35" i="1"/>
  <c r="DI35" i="1"/>
  <c r="BR35" i="1" s="1" a="1"/>
  <c r="BR35" i="1" s="1"/>
  <c r="DU35" i="1" s="1"/>
  <c r="DI54" i="1"/>
  <c r="BR54" i="1" s="1" a="1"/>
  <c r="BR54" i="1" s="1"/>
  <c r="DU54" i="1" s="1"/>
  <c r="CS54" i="1"/>
  <c r="BT25" i="1"/>
  <c r="BS25" i="1"/>
  <c r="DI21" i="1"/>
  <c r="BR21" i="1" s="1" a="1"/>
  <c r="BR21" i="1" s="1"/>
  <c r="DU21" i="1" s="1"/>
  <c r="CS21" i="1"/>
  <c r="DI60" i="1"/>
  <c r="BR60" i="1" s="1" a="1"/>
  <c r="BR60" i="1" s="1"/>
  <c r="DU60" i="1" s="1"/>
  <c r="CS60" i="1"/>
  <c r="BT20" i="1"/>
  <c r="BS20" i="1"/>
  <c r="EG47" i="1"/>
  <c r="ED47" i="1"/>
  <c r="CU47" i="1"/>
  <c r="DW47" i="1"/>
  <c r="BS50" i="1"/>
  <c r="BT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BT94" i="1" l="1"/>
  <c r="DW46" i="1"/>
  <c r="DW64" i="1"/>
  <c r="CU46" i="1"/>
  <c r="ED46" i="1"/>
  <c r="EG171" i="1"/>
  <c r="BS94" i="1"/>
  <c r="EG263" i="1"/>
  <c r="ED226" i="1"/>
  <c r="DW135" i="1"/>
  <c r="ED92" i="1"/>
  <c r="EG135" i="1"/>
  <c r="CU135" i="1"/>
  <c r="ED242" i="1"/>
  <c r="EG242" i="1"/>
  <c r="CU242" i="1"/>
  <c r="DW292" i="1"/>
  <c r="EG292" i="1"/>
  <c r="CU64" i="1"/>
  <c r="CU316" i="1"/>
  <c r="BS148" i="1"/>
  <c r="BT134" i="1"/>
  <c r="BS126" i="1"/>
  <c r="ED245" i="1"/>
  <c r="ED37" i="1"/>
  <c r="ED64" i="1"/>
  <c r="DW37" i="1"/>
  <c r="EG37" i="1"/>
  <c r="CU245" i="1"/>
  <c r="BT126" i="1"/>
  <c r="BS22" i="1"/>
  <c r="BT22" i="1"/>
  <c r="DW263" i="1"/>
  <c r="CU263" i="1"/>
  <c r="BT82" i="1"/>
  <c r="BS59" i="1"/>
  <c r="BT59" i="1"/>
  <c r="DW171" i="1"/>
  <c r="BS134" i="1"/>
  <c r="BS82" i="1"/>
  <c r="ED133" i="1"/>
  <c r="EG92" i="1"/>
  <c r="CU133" i="1"/>
  <c r="DW92" i="1"/>
  <c r="DW133" i="1"/>
  <c r="BT153" i="1"/>
  <c r="BS40" i="1"/>
  <c r="DU40" i="1"/>
  <c r="BS153" i="1"/>
  <c r="BT15" i="1"/>
  <c r="BS160" i="1"/>
  <c r="BT45" i="1"/>
  <c r="BS15" i="1"/>
  <c r="BT55" i="1"/>
  <c r="DU55" i="1"/>
  <c r="BT160" i="1"/>
  <c r="BT47" i="1"/>
  <c r="DU47" i="1"/>
  <c r="BS112" i="1"/>
  <c r="DU112" i="1"/>
  <c r="BS167" i="1"/>
  <c r="BS42" i="1"/>
  <c r="DU42" i="1"/>
  <c r="BT167" i="1"/>
  <c r="DW141" i="1"/>
  <c r="BF16" i="1"/>
  <c r="BF17" i="1" s="1"/>
  <c r="BT112" i="1"/>
  <c r="CU141" i="1"/>
  <c r="EG141" i="1"/>
  <c r="BS45" i="1"/>
  <c r="CU273" i="1"/>
  <c r="ED336" i="1"/>
  <c r="EG336" i="1"/>
  <c r="CU336" i="1"/>
  <c r="ED292" i="1"/>
  <c r="BS173" i="1"/>
  <c r="BT173" i="1"/>
  <c r="BT128" i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BT44" i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BS106" i="1"/>
  <c r="CU252" i="1"/>
  <c r="EG252" i="1"/>
  <c r="DW252" i="1"/>
  <c r="ED252" i="1"/>
  <c r="BS101" i="1"/>
  <c r="BT101" i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BT192" i="1"/>
  <c r="BS192" i="1"/>
  <c r="BT42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DW332" i="1"/>
  <c r="CU332" i="1"/>
  <c r="ED332" i="1"/>
  <c r="EG332" i="1"/>
  <c r="BS61" i="1"/>
  <c r="BT61" i="1"/>
  <c r="EG207" i="1"/>
  <c r="DW207" i="1"/>
  <c r="CU207" i="1"/>
  <c r="ED207" i="1"/>
  <c r="CU319" i="1"/>
  <c r="DW319" i="1"/>
  <c r="ED319" i="1"/>
  <c r="EG319" i="1"/>
  <c r="BT114" i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EG49" i="1"/>
  <c r="EG23" i="1"/>
  <c r="CU29" i="1"/>
  <c r="BS47" i="1"/>
  <c r="BT168" i="1"/>
  <c r="BS168" i="1"/>
  <c r="DW108" i="1"/>
  <c r="CU108" i="1"/>
  <c r="EG108" i="1"/>
  <c r="ED108" i="1"/>
  <c r="BS16" i="1"/>
  <c r="BT16" i="1"/>
  <c r="BT117" i="1"/>
  <c r="BS117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BS334" i="1"/>
  <c r="BT334" i="1"/>
  <c r="CL334" i="1" s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BT218" i="1"/>
  <c r="CL218" i="1" s="1"/>
  <c r="BS218" i="1"/>
  <c r="BS73" i="1"/>
  <c r="BT73" i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BS75" i="1"/>
  <c r="BT210" i="1"/>
  <c r="CL210" i="1" s="1"/>
  <c r="BS210" i="1"/>
  <c r="CU282" i="1"/>
  <c r="ED282" i="1"/>
  <c r="DW282" i="1"/>
  <c r="EG282" i="1"/>
  <c r="BT145" i="1"/>
  <c r="BS145" i="1"/>
  <c r="BT110" i="1"/>
  <c r="BS110" i="1"/>
  <c r="DW73" i="1"/>
  <c r="CU73" i="1"/>
  <c r="EG73" i="1"/>
  <c r="ED73" i="1"/>
  <c r="BT81" i="1"/>
  <c r="BS81" i="1"/>
  <c r="BT165" i="1"/>
  <c r="BS165" i="1"/>
  <c r="BT100" i="1"/>
  <c r="BS100" i="1"/>
  <c r="BT138" i="1"/>
  <c r="BS138" i="1"/>
  <c r="BS340" i="1"/>
  <c r="BT340" i="1"/>
  <c r="CL340" i="1" s="1"/>
  <c r="DW49" i="1"/>
  <c r="BT155" i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BS125" i="1"/>
  <c r="BS193" i="1"/>
  <c r="BT193" i="1"/>
  <c r="CL193" i="1" s="1"/>
  <c r="BT78" i="1"/>
  <c r="BS78" i="1"/>
  <c r="CU323" i="1"/>
  <c r="DW323" i="1"/>
  <c r="EG323" i="1"/>
  <c r="ED323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BS79" i="1"/>
  <c r="BS88" i="1"/>
  <c r="BT88" i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BS151" i="1"/>
  <c r="BT289" i="1"/>
  <c r="CL289" i="1" s="1"/>
  <c r="BS289" i="1"/>
  <c r="BT240" i="1"/>
  <c r="CL240" i="1" s="1"/>
  <c r="BS240" i="1"/>
  <c r="BT181" i="1"/>
  <c r="BS181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BT103" i="1"/>
  <c r="BS103" i="1"/>
  <c r="BT132" i="1"/>
  <c r="BS132" i="1"/>
  <c r="EG294" i="1"/>
  <c r="ED294" i="1"/>
  <c r="CU294" i="1"/>
  <c r="DW294" i="1"/>
  <c r="BT150" i="1"/>
  <c r="BS150" i="1"/>
  <c r="BT113" i="1"/>
  <c r="BS113" i="1"/>
  <c r="BT116" i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BT228" i="1"/>
  <c r="CL228" i="1" s="1"/>
  <c r="BS228" i="1"/>
  <c r="BS95" i="1"/>
  <c r="BT95" i="1"/>
  <c r="BS176" i="1"/>
  <c r="BT176" i="1"/>
  <c r="EG340" i="1"/>
  <c r="ED340" i="1"/>
  <c r="DW340" i="1"/>
  <c r="CU340" i="1"/>
  <c r="BS172" i="1"/>
  <c r="BT172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BS177" i="1"/>
  <c r="DW286" i="1"/>
  <c r="CU286" i="1"/>
  <c r="EG286" i="1"/>
  <c r="ED286" i="1"/>
  <c r="ED298" i="1"/>
  <c r="EG298" i="1"/>
  <c r="CU298" i="1"/>
  <c r="DW298" i="1"/>
  <c r="BT90" i="1"/>
  <c r="BS90" i="1"/>
  <c r="BT188" i="1"/>
  <c r="BS188" i="1"/>
  <c r="CU258" i="1"/>
  <c r="DW258" i="1"/>
  <c r="EG258" i="1"/>
  <c r="ED258" i="1"/>
  <c r="DW302" i="1"/>
  <c r="ED302" i="1"/>
  <c r="EG302" i="1"/>
  <c r="CU302" i="1"/>
  <c r="BS122" i="1"/>
  <c r="BT122" i="1"/>
  <c r="CU50" i="1"/>
  <c r="BT161" i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BS124" i="1"/>
  <c r="CU327" i="1"/>
  <c r="DW327" i="1"/>
  <c r="EG327" i="1"/>
  <c r="ED327" i="1"/>
  <c r="BT104" i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EG290" i="1"/>
  <c r="ED290" i="1"/>
  <c r="DW290" i="1"/>
  <c r="CU290" i="1"/>
  <c r="CU234" i="1"/>
  <c r="DW234" i="1"/>
  <c r="ED234" i="1"/>
  <c r="EG234" i="1"/>
  <c r="BS84" i="1"/>
  <c r="BT84" i="1"/>
  <c r="DW180" i="1"/>
  <c r="CU180" i="1"/>
  <c r="ED180" i="1"/>
  <c r="EG180" i="1"/>
  <c r="BS223" i="1"/>
  <c r="BT223" i="1"/>
  <c r="CL223" i="1" s="1"/>
  <c r="BS187" i="1"/>
  <c r="BT187" i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BT185" i="1"/>
  <c r="BS185" i="1"/>
  <c r="BT164" i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CU31" i="1"/>
  <c r="DW31" i="1"/>
  <c r="DW50" i="1"/>
  <c r="BT40" i="1"/>
  <c r="BS55" i="1"/>
  <c r="DW20" i="1"/>
  <c r="CU20" i="1"/>
  <c r="DW32" i="1"/>
  <c r="CU32" i="1"/>
  <c r="CK225" i="1"/>
  <c r="BT19" i="1"/>
  <c r="CL19" i="1" s="1"/>
  <c r="BS19" i="1"/>
  <c r="BT41" i="1"/>
  <c r="BS41" i="1"/>
  <c r="DW24" i="1"/>
  <c r="CU24" i="1"/>
  <c r="ED24" i="1"/>
  <c r="EG24" i="1"/>
  <c r="BS58" i="1"/>
  <c r="BT58" i="1"/>
  <c r="EG51" i="1"/>
  <c r="ED51" i="1"/>
  <c r="CU51" i="1"/>
  <c r="DW51" i="1"/>
  <c r="CK14" i="1"/>
  <c r="CK18" i="1" s="1"/>
  <c r="EG41" i="1"/>
  <c r="ED41" i="1"/>
  <c r="DW41" i="1"/>
  <c r="CU41" i="1"/>
  <c r="BT51" i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BT24" i="1"/>
  <c r="BT43" i="1"/>
  <c r="BS43" i="1"/>
  <c r="EG43" i="1"/>
  <c r="ED43" i="1"/>
  <c r="CU43" i="1"/>
  <c r="DW43" i="1"/>
  <c r="EG56" i="1"/>
  <c r="DW56" i="1"/>
  <c r="ED56" i="1"/>
  <c r="CU56" i="1"/>
  <c r="BT33" i="1"/>
  <c r="BS33" i="1"/>
  <c r="DW54" i="1"/>
  <c r="CU54" i="1"/>
  <c r="EG54" i="1"/>
  <c r="ED54" i="1"/>
  <c r="BT56" i="1"/>
  <c r="BS56" i="1"/>
  <c r="ED33" i="1"/>
  <c r="DW33" i="1"/>
  <c r="CU33" i="1"/>
  <c r="EG33" i="1"/>
  <c r="DT15" i="1"/>
  <c r="BK15" i="1"/>
  <c r="BS54" i="1"/>
  <c r="BT54" i="1"/>
  <c r="BT27" i="1"/>
  <c r="BS27" i="1"/>
  <c r="BS35" i="1"/>
  <c r="BT35" i="1"/>
  <c r="BT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CK3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Z22" i="1" l="1"/>
  <c r="BK16" i="1"/>
  <c r="DT16" i="1"/>
  <c r="CB14" i="1"/>
  <c r="DK34" i="1"/>
  <c r="DL34" i="1" s="1"/>
  <c r="CK179" i="1"/>
  <c r="DK179" i="1" s="1"/>
  <c r="CK101" i="1"/>
  <c r="DK101" i="1" s="1"/>
  <c r="CK261" i="1"/>
  <c r="CK280" i="1"/>
  <c r="DK280" i="1" s="1"/>
  <c r="DZ23" i="1"/>
  <c r="DK18" i="1"/>
  <c r="DL18" i="1" s="1"/>
  <c r="CK295" i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DK14" i="1"/>
  <c r="DL14" i="1" s="1"/>
  <c r="CK155" i="1"/>
  <c r="CK110" i="1"/>
  <c r="DK110" i="1" s="1"/>
  <c r="CK207" i="1"/>
  <c r="DK207" i="1" s="1"/>
  <c r="CK67" i="1"/>
  <c r="DK67" i="1" s="1"/>
  <c r="CK218" i="1"/>
  <c r="CK203" i="1"/>
  <c r="CK26" i="1"/>
  <c r="CK43" i="1" s="1"/>
  <c r="CK15" i="1"/>
  <c r="DK225" i="1"/>
  <c r="CK41" i="1"/>
  <c r="DK41" i="1" s="1"/>
  <c r="DL41" i="1" s="1"/>
  <c r="CK21" i="1"/>
  <c r="CK75" i="1" s="1"/>
  <c r="DK75" i="1" s="1"/>
  <c r="DT17" i="1"/>
  <c r="BK17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D13" i="1"/>
  <c r="CF13" i="1"/>
  <c r="CB17" i="1" l="1"/>
  <c r="CD17" i="1" s="1"/>
  <c r="CI17" i="1" s="1"/>
  <c r="DU13" i="1"/>
  <c r="CL13" i="1"/>
  <c r="CK158" i="1"/>
  <c r="DK158" i="1" s="1"/>
  <c r="DL158" i="1" s="1"/>
  <c r="CK160" i="1"/>
  <c r="DK160" i="1" s="1"/>
  <c r="CD14" i="1"/>
  <c r="CI14" i="1" s="1"/>
  <c r="CL14" i="1"/>
  <c r="BF19" i="1"/>
  <c r="DZ24" i="1"/>
  <c r="DZ25" i="1" s="1"/>
  <c r="CK59" i="1"/>
  <c r="DK59" i="1" s="1"/>
  <c r="DL59" i="1" s="1"/>
  <c r="CB18" i="1"/>
  <c r="CK31" i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DK17" i="1"/>
  <c r="DL17" i="1" s="1"/>
  <c r="CK123" i="1"/>
  <c r="DK123" i="1" s="1"/>
  <c r="CK165" i="1"/>
  <c r="DK203" i="1"/>
  <c r="CK204" i="1"/>
  <c r="DK204" i="1" s="1"/>
  <c r="CK193" i="1"/>
  <c r="CK61" i="1"/>
  <c r="CK68" i="1"/>
  <c r="CK137" i="1"/>
  <c r="DK137" i="1" s="1"/>
  <c r="CK76" i="1"/>
  <c r="CK220" i="1"/>
  <c r="DK220" i="1" s="1"/>
  <c r="CK112" i="1"/>
  <c r="CK257" i="1" s="1"/>
  <c r="CK109" i="1"/>
  <c r="DK109" i="1" s="1"/>
  <c r="CK135" i="1"/>
  <c r="CK198" i="1"/>
  <c r="DK198" i="1" s="1"/>
  <c r="CK53" i="1"/>
  <c r="DK53" i="1" s="1"/>
  <c r="DL53" i="1" s="1"/>
  <c r="DL75" i="1"/>
  <c r="CK224" i="1"/>
  <c r="DK224" i="1" s="1"/>
  <c r="DL110" i="1"/>
  <c r="CK16" i="1"/>
  <c r="DK15" i="1"/>
  <c r="DL15" i="1" s="1"/>
  <c r="DK218" i="1"/>
  <c r="DK155" i="1"/>
  <c r="CK156" i="1"/>
  <c r="CK229" i="1"/>
  <c r="CK235" i="1"/>
  <c r="DK235" i="1" s="1"/>
  <c r="DL67" i="1"/>
  <c r="CK24" i="1"/>
  <c r="DK24" i="1" s="1"/>
  <c r="DL24" i="1" s="1"/>
  <c r="CK145" i="1"/>
  <c r="CK60" i="1"/>
  <c r="DK60" i="1" s="1"/>
  <c r="DL60" i="1" s="1"/>
  <c r="CK154" i="1"/>
  <c r="DK154" i="1" s="1"/>
  <c r="DL207" i="1"/>
  <c r="DL225" i="1"/>
  <c r="DN225" i="1"/>
  <c r="DO225" i="1" s="1"/>
  <c r="CK178" i="1"/>
  <c r="DK43" i="1"/>
  <c r="DL43" i="1" s="1"/>
  <c r="DK21" i="1"/>
  <c r="DL21" i="1" s="1"/>
  <c r="CK23" i="1"/>
  <c r="CK54" i="1"/>
  <c r="DK54" i="1" s="1"/>
  <c r="DL54" i="1" s="1"/>
  <c r="DT18" i="1"/>
  <c r="BK18" i="1"/>
  <c r="BT7" i="1"/>
  <c r="CK80" i="1" l="1"/>
  <c r="DK80" i="1" s="1"/>
  <c r="CL17" i="1"/>
  <c r="CL119" i="1" s="1"/>
  <c r="BF20" i="1"/>
  <c r="BF21" i="1" s="1"/>
  <c r="DA19" i="1"/>
  <c r="DB19" i="1" s="1"/>
  <c r="DD19" i="1" s="1"/>
  <c r="DT19" i="1"/>
  <c r="BK19" i="1"/>
  <c r="CL34" i="1"/>
  <c r="CL184" i="1"/>
  <c r="CL37" i="1"/>
  <c r="CL126" i="1"/>
  <c r="CL62" i="1"/>
  <c r="CL23" i="1"/>
  <c r="CL144" i="1"/>
  <c r="CL46" i="1"/>
  <c r="CL26" i="1"/>
  <c r="CL25" i="1"/>
  <c r="CL16" i="1"/>
  <c r="CL36" i="1"/>
  <c r="CL155" i="1"/>
  <c r="CL61" i="1"/>
  <c r="CL139" i="1"/>
  <c r="CL69" i="1"/>
  <c r="CL35" i="1"/>
  <c r="CL27" i="1"/>
  <c r="CL172" i="1"/>
  <c r="CL188" i="1"/>
  <c r="CL177" i="1"/>
  <c r="CL54" i="1"/>
  <c r="CL149" i="1"/>
  <c r="CL98" i="1"/>
  <c r="CL100" i="1"/>
  <c r="CD18" i="1"/>
  <c r="CI18" i="1" s="1"/>
  <c r="CL18" i="1"/>
  <c r="CL15" i="1"/>
  <c r="CL133" i="1"/>
  <c r="CL171" i="1"/>
  <c r="CL32" i="1"/>
  <c r="CL68" i="1"/>
  <c r="CL93" i="1"/>
  <c r="CL118" i="1"/>
  <c r="CL20" i="1"/>
  <c r="CL110" i="1"/>
  <c r="CL145" i="1"/>
  <c r="CL89" i="1"/>
  <c r="CL114" i="1"/>
  <c r="CL76" i="1"/>
  <c r="CL181" i="1"/>
  <c r="CL113" i="1"/>
  <c r="CL106" i="1"/>
  <c r="CL179" i="1"/>
  <c r="CL104" i="1"/>
  <c r="CL124" i="1"/>
  <c r="CL43" i="1"/>
  <c r="CL122" i="1"/>
  <c r="CL189" i="1"/>
  <c r="CL157" i="1"/>
  <c r="CL101" i="1"/>
  <c r="CL112" i="1"/>
  <c r="CB21" i="1"/>
  <c r="CL120" i="1"/>
  <c r="CL74" i="1"/>
  <c r="CL65" i="1"/>
  <c r="CL58" i="1"/>
  <c r="CL153" i="1"/>
  <c r="CL123" i="1"/>
  <c r="CL95" i="1"/>
  <c r="CK141" i="1"/>
  <c r="DK141" i="1" s="1"/>
  <c r="DL141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20" i="1"/>
  <c r="CK306" i="1" s="1"/>
  <c r="CK32" i="1"/>
  <c r="DK32" i="1" s="1"/>
  <c r="DL32" i="1" s="1"/>
  <c r="CK147" i="1"/>
  <c r="DK147" i="1" s="1"/>
  <c r="DL147" i="1" s="1"/>
  <c r="CK33" i="1"/>
  <c r="CK190" i="1" s="1"/>
  <c r="DK190" i="1" s="1"/>
  <c r="DL190" i="1" s="1"/>
  <c r="CK27" i="1"/>
  <c r="CK74" i="1"/>
  <c r="DK74" i="1" s="1"/>
  <c r="CK104" i="1"/>
  <c r="DK104" i="1" s="1"/>
  <c r="DL104" i="1" s="1"/>
  <c r="CK29" i="1"/>
  <c r="CK51" i="1" s="1"/>
  <c r="DK51" i="1" s="1"/>
  <c r="DL51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CK201" i="1"/>
  <c r="DK201" i="1" s="1"/>
  <c r="DL201" i="1" s="1"/>
  <c r="DK287" i="1"/>
  <c r="CK288" i="1"/>
  <c r="DK288" i="1" s="1"/>
  <c r="DL247" i="1"/>
  <c r="CK341" i="1"/>
  <c r="DK341" i="1" s="1"/>
  <c r="CD105" i="1"/>
  <c r="CK121" i="1"/>
  <c r="DL324" i="1"/>
  <c r="CK296" i="1"/>
  <c r="DK296" i="1" s="1"/>
  <c r="DL340" i="1"/>
  <c r="CK148" i="1"/>
  <c r="DK148" i="1" s="1"/>
  <c r="DL148" i="1" s="1"/>
  <c r="CK161" i="1"/>
  <c r="DK161" i="1" s="1"/>
  <c r="CK96" i="1"/>
  <c r="DK96" i="1" s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DK322" i="1"/>
  <c r="CK323" i="1"/>
  <c r="DK323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117" i="1"/>
  <c r="CK233" i="1"/>
  <c r="DK233" i="1" s="1"/>
  <c r="CK65" i="1"/>
  <c r="DL153" i="1"/>
  <c r="DL220" i="1"/>
  <c r="DN220" i="1"/>
  <c r="DO220" i="1" s="1"/>
  <c r="CK131" i="1"/>
  <c r="DK131" i="1" s="1"/>
  <c r="DK107" i="1"/>
  <c r="DL160" i="1"/>
  <c r="DQ225" i="1"/>
  <c r="DR225" i="1" s="1" a="1"/>
  <c r="DR225" i="1" s="1"/>
  <c r="EB225" i="1" s="1"/>
  <c r="EE225" i="1"/>
  <c r="DK76" i="1"/>
  <c r="CK77" i="1"/>
  <c r="DK77" i="1" s="1"/>
  <c r="DL198" i="1"/>
  <c r="DL236" i="1"/>
  <c r="DL137" i="1"/>
  <c r="CK241" i="1"/>
  <c r="DK68" i="1"/>
  <c r="CK69" i="1"/>
  <c r="DK69" i="1" s="1"/>
  <c r="DL123" i="1"/>
  <c r="DL235" i="1"/>
  <c r="DK156" i="1"/>
  <c r="CK159" i="1"/>
  <c r="DK159" i="1" s="1"/>
  <c r="DL224" i="1"/>
  <c r="CK139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203" i="1"/>
  <c r="DL80" i="1"/>
  <c r="DL124" i="1"/>
  <c r="DL172" i="1"/>
  <c r="DK165" i="1"/>
  <c r="CK166" i="1"/>
  <c r="CF29" i="1"/>
  <c r="DU29" i="1" s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45" i="1" l="1"/>
  <c r="DK45" i="1" s="1"/>
  <c r="DL45" i="1" s="1"/>
  <c r="CK108" i="1"/>
  <c r="DK108" i="1" s="1"/>
  <c r="CK92" i="1"/>
  <c r="CK174" i="1"/>
  <c r="DK174" i="1" s="1"/>
  <c r="CL160" i="1"/>
  <c r="CL148" i="1"/>
  <c r="BF22" i="1"/>
  <c r="BK21" i="1"/>
  <c r="BK20" i="1"/>
  <c r="DT20" i="1"/>
  <c r="DT21" i="1"/>
  <c r="CK82" i="1"/>
  <c r="DK82" i="1" s="1"/>
  <c r="CL28" i="1"/>
  <c r="CL30" i="1"/>
  <c r="CL156" i="1"/>
  <c r="CL42" i="1"/>
  <c r="CL117" i="1"/>
  <c r="CL116" i="1"/>
  <c r="CB24" i="1"/>
  <c r="CB29" i="1" s="1"/>
  <c r="CL29" i="1" s="1"/>
  <c r="CK97" i="1"/>
  <c r="DK29" i="1"/>
  <c r="DL29" i="1" s="1"/>
  <c r="CK129" i="1"/>
  <c r="DK129" i="1" s="1"/>
  <c r="DL129" i="1" s="1"/>
  <c r="CK173" i="1"/>
  <c r="DK173" i="1" s="1"/>
  <c r="DL173" i="1" s="1"/>
  <c r="CK128" i="1"/>
  <c r="DK128" i="1" s="1"/>
  <c r="DL128" i="1" s="1"/>
  <c r="CK40" i="1"/>
  <c r="DK40" i="1" s="1"/>
  <c r="DL40" i="1" s="1"/>
  <c r="CK99" i="1"/>
  <c r="DK99" i="1" s="1"/>
  <c r="DL99" i="1" s="1"/>
  <c r="CK84" i="1"/>
  <c r="DK84" i="1" s="1"/>
  <c r="DK33" i="1"/>
  <c r="DL33" i="1" s="1"/>
  <c r="CK39" i="1"/>
  <c r="DK39" i="1" s="1"/>
  <c r="DL39" i="1" s="1"/>
  <c r="CK38" i="1"/>
  <c r="DK38" i="1" s="1"/>
  <c r="DL38" i="1" s="1"/>
  <c r="CK47" i="1"/>
  <c r="DK47" i="1" s="1"/>
  <c r="DL47" i="1" s="1"/>
  <c r="CK79" i="1"/>
  <c r="DK79" i="1" s="1"/>
  <c r="DL79" i="1" s="1"/>
  <c r="CK44" i="1"/>
  <c r="DK44" i="1" s="1"/>
  <c r="DL44" i="1" s="1"/>
  <c r="CK115" i="1"/>
  <c r="CK103" i="1"/>
  <c r="DK103" i="1" s="1"/>
  <c r="DL103" i="1" s="1"/>
  <c r="CK48" i="1"/>
  <c r="DK48" i="1" s="1"/>
  <c r="DL48" i="1" s="1"/>
  <c r="CK111" i="1"/>
  <c r="DK111" i="1" s="1"/>
  <c r="DL111" i="1" s="1"/>
  <c r="CK170" i="1"/>
  <c r="DK170" i="1" s="1"/>
  <c r="DL170" i="1" s="1"/>
  <c r="CK163" i="1"/>
  <c r="DK163" i="1" s="1"/>
  <c r="DL163" i="1" s="1"/>
  <c r="CK83" i="1"/>
  <c r="DK83" i="1" s="1"/>
  <c r="DL83" i="1" s="1"/>
  <c r="CK175" i="1"/>
  <c r="DK175" i="1" s="1"/>
  <c r="DL175" i="1" s="1"/>
  <c r="CD21" i="1"/>
  <c r="CI21" i="1" s="1"/>
  <c r="CL21" i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93" i="1"/>
  <c r="DL61" i="1"/>
  <c r="DL138" i="1"/>
  <c r="DK92" i="1"/>
  <c r="CK93" i="1"/>
  <c r="DK93" i="1" s="1"/>
  <c r="DL136" i="1"/>
  <c r="DL91" i="1"/>
  <c r="DL112" i="1"/>
  <c r="DZ27" i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BF23" i="1" l="1"/>
  <c r="BF24" i="1" s="1"/>
  <c r="DT24" i="1" s="1"/>
  <c r="DF22" i="1"/>
  <c r="DT22" i="1"/>
  <c r="BK22" i="1"/>
  <c r="BK24" i="1"/>
  <c r="BF25" i="1"/>
  <c r="BK25" i="1" s="1"/>
  <c r="BK23" i="1"/>
  <c r="DK86" i="1"/>
  <c r="DL86" i="1" s="1"/>
  <c r="CK176" i="1"/>
  <c r="DK176" i="1" s="1"/>
  <c r="DL176" i="1" s="1"/>
  <c r="CK116" i="1"/>
  <c r="DK116" i="1" s="1"/>
  <c r="DL116" i="1" s="1"/>
  <c r="DK115" i="1"/>
  <c r="DL115" i="1" s="1"/>
  <c r="CB105" i="1"/>
  <c r="CF105" i="1" s="1"/>
  <c r="CD29" i="1"/>
  <c r="CL109" i="1"/>
  <c r="CL22" i="1"/>
  <c r="CL121" i="1"/>
  <c r="CL94" i="1"/>
  <c r="CL31" i="1"/>
  <c r="CL71" i="1"/>
  <c r="CL49" i="1"/>
  <c r="CL130" i="1"/>
  <c r="CL102" i="1"/>
  <c r="CL50" i="1"/>
  <c r="CL142" i="1"/>
  <c r="CL134" i="1"/>
  <c r="CL164" i="1"/>
  <c r="CL192" i="1"/>
  <c r="CL70" i="1"/>
  <c r="CL90" i="1"/>
  <c r="CL60" i="1"/>
  <c r="CL125" i="1"/>
  <c r="CL107" i="1"/>
  <c r="CL138" i="1"/>
  <c r="CL75" i="1"/>
  <c r="CL165" i="1"/>
  <c r="CL158" i="1"/>
  <c r="CL53" i="1"/>
  <c r="CL159" i="1"/>
  <c r="CL187" i="1"/>
  <c r="CL180" i="1"/>
  <c r="CL63" i="1"/>
  <c r="CL185" i="1"/>
  <c r="CL168" i="1"/>
  <c r="CL150" i="1"/>
  <c r="CL132" i="1"/>
  <c r="CL178" i="1"/>
  <c r="CD24" i="1"/>
  <c r="CI24" i="1" s="1"/>
  <c r="CL24" i="1"/>
  <c r="CL82" i="1"/>
  <c r="CL128" i="1"/>
  <c r="CL129" i="1"/>
  <c r="CL173" i="1"/>
  <c r="CL84" i="1"/>
  <c r="CL174" i="1"/>
  <c r="CL51" i="1"/>
  <c r="CL40" i="1"/>
  <c r="DZ28" i="1"/>
  <c r="CB33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F25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T23" i="1" l="1"/>
  <c r="BF26" i="1"/>
  <c r="BF27" i="1" s="1"/>
  <c r="BF28" i="1" s="1"/>
  <c r="DT25" i="1"/>
  <c r="CL72" i="1"/>
  <c r="CL143" i="1"/>
  <c r="CL80" i="1"/>
  <c r="CD33" i="1"/>
  <c r="CI33" i="1" s="1"/>
  <c r="CL33" i="1"/>
  <c r="CB41" i="1"/>
  <c r="DU105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BK26" i="1" l="1"/>
  <c r="DT26" i="1"/>
  <c r="BK27" i="1"/>
  <c r="BF29" i="1"/>
  <c r="BK29" i="1" s="1"/>
  <c r="DT27" i="1"/>
  <c r="BK28" i="1"/>
  <c r="DT28" i="1"/>
  <c r="CD41" i="1"/>
  <c r="CI41" i="1" s="1"/>
  <c r="CL41" i="1"/>
  <c r="CB77" i="1"/>
  <c r="CF77" i="1" s="1"/>
  <c r="CL92" i="1"/>
  <c r="CL186" i="1"/>
  <c r="CL183" i="1"/>
  <c r="CL115" i="1"/>
  <c r="CL163" i="1"/>
  <c r="CL47" i="1"/>
  <c r="CL83" i="1"/>
  <c r="CL66" i="1"/>
  <c r="CL39" i="1"/>
  <c r="CL170" i="1"/>
  <c r="CL48" i="1"/>
  <c r="CL103" i="1"/>
  <c r="CL79" i="1"/>
  <c r="CL55" i="1"/>
  <c r="CL151" i="1"/>
  <c r="CL108" i="1"/>
  <c r="CL45" i="1"/>
  <c r="CL38" i="1"/>
  <c r="CL44" i="1"/>
  <c r="CL190" i="1"/>
  <c r="CL111" i="1"/>
  <c r="CL175" i="1"/>
  <c r="CL167" i="1"/>
  <c r="CL56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205" i="1"/>
  <c r="S196" i="1"/>
  <c r="S201" i="1"/>
  <c r="S203" i="1"/>
  <c r="S200" i="1"/>
  <c r="S202" i="1"/>
  <c r="S197" i="1"/>
  <c r="S204" i="1"/>
  <c r="S206" i="1"/>
  <c r="S195" i="1"/>
  <c r="S194" i="1"/>
  <c r="DL329" i="1"/>
  <c r="DK186" i="1"/>
  <c r="CK187" i="1"/>
  <c r="DL184" i="1"/>
  <c r="DF29" i="1"/>
  <c r="BF30" i="1"/>
  <c r="S15" i="1"/>
  <c r="S14" i="1"/>
  <c r="S16" i="1"/>
  <c r="R23" i="15"/>
  <c r="S192" i="1" s="1"/>
  <c r="S36" i="1"/>
  <c r="S33" i="1"/>
  <c r="S29" i="1"/>
  <c r="S30" i="1"/>
  <c r="S31" i="1"/>
  <c r="S34" i="1"/>
  <c r="S37" i="1"/>
  <c r="S35" i="1"/>
  <c r="S32" i="1"/>
  <c r="S26" i="1"/>
  <c r="S25" i="1"/>
  <c r="CW25" i="1" s="1"/>
  <c r="S27" i="1"/>
  <c r="S28" i="1"/>
  <c r="CW28" i="1" s="1"/>
  <c r="S19" i="1"/>
  <c r="CW19" i="1" s="1"/>
  <c r="S21" i="1"/>
  <c r="S17" i="1"/>
  <c r="S24" i="1"/>
  <c r="S18" i="1"/>
  <c r="S20" i="1"/>
  <c r="S22" i="1"/>
  <c r="S23" i="1"/>
  <c r="CW23" i="1" s="1"/>
  <c r="DZ31" i="1"/>
  <c r="R28" i="15"/>
  <c r="R27" i="15"/>
  <c r="S27" i="15" s="1"/>
  <c r="R13" i="15"/>
  <c r="R17" i="15"/>
  <c r="S132" i="1" s="1"/>
  <c r="R21" i="15"/>
  <c r="S184" i="1" s="1"/>
  <c r="R24" i="15"/>
  <c r="R14" i="15"/>
  <c r="R18" i="15"/>
  <c r="S18" i="15" s="1"/>
  <c r="R22" i="15"/>
  <c r="S191" i="1" s="1"/>
  <c r="R16" i="15"/>
  <c r="L23" i="5" s="1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CY13" i="1" s="1"/>
  <c r="CW13" i="1" s="1"/>
  <c r="S26" i="15"/>
  <c r="L17" i="5"/>
  <c r="L26" i="5"/>
  <c r="S8" i="15"/>
  <c r="S9" i="15"/>
  <c r="S19" i="15"/>
  <c r="P9" i="15"/>
  <c r="CW29" i="1" l="1"/>
  <c r="L22" i="5"/>
  <c r="DT29" i="1"/>
  <c r="DU77" i="1"/>
  <c r="S137" i="1"/>
  <c r="S188" i="1"/>
  <c r="S134" i="1"/>
  <c r="S139" i="1"/>
  <c r="DA29" i="1"/>
  <c r="DB29" i="1" s="1"/>
  <c r="S189" i="1"/>
  <c r="CW16" i="1"/>
  <c r="DA16" i="1"/>
  <c r="CW20" i="1"/>
  <c r="DA20" i="1"/>
  <c r="S193" i="1"/>
  <c r="CW18" i="1"/>
  <c r="DA18" i="1"/>
  <c r="DB18" i="1" s="1"/>
  <c r="DD18" i="1" s="1"/>
  <c r="S143" i="1"/>
  <c r="CW24" i="1"/>
  <c r="DA24" i="1"/>
  <c r="DB24" i="1" s="1"/>
  <c r="DD24" i="1" s="1"/>
  <c r="CW17" i="1"/>
  <c r="DA17" i="1"/>
  <c r="DB17" i="1" s="1"/>
  <c r="DD17" i="1" s="1"/>
  <c r="S185" i="1"/>
  <c r="CD77" i="1"/>
  <c r="CL77" i="1"/>
  <c r="CL162" i="1" s="1"/>
  <c r="CB86" i="1"/>
  <c r="CL137" i="1"/>
  <c r="CL135" i="1"/>
  <c r="CL136" i="1"/>
  <c r="CL59" i="1"/>
  <c r="CL166" i="1"/>
  <c r="CL87" i="1"/>
  <c r="CL131" i="1"/>
  <c r="CL140" i="1"/>
  <c r="CL64" i="1"/>
  <c r="CL85" i="1"/>
  <c r="CL88" i="1"/>
  <c r="CL73" i="1"/>
  <c r="CL161" i="1"/>
  <c r="CL81" i="1"/>
  <c r="CL169" i="1"/>
  <c r="CL78" i="1"/>
  <c r="DA15" i="1"/>
  <c r="DB15" i="1" s="1"/>
  <c r="DD15" i="1" s="1"/>
  <c r="CW15" i="1"/>
  <c r="S186" i="1"/>
  <c r="CW27" i="1"/>
  <c r="DA27" i="1"/>
  <c r="DB27" i="1" s="1"/>
  <c r="DD27" i="1" s="1"/>
  <c r="CW22" i="1"/>
  <c r="DA22" i="1"/>
  <c r="S187" i="1"/>
  <c r="DA26" i="1"/>
  <c r="DB26" i="1" s="1"/>
  <c r="DD26" i="1" s="1"/>
  <c r="CW26" i="1"/>
  <c r="CW30" i="1"/>
  <c r="S190" i="1"/>
  <c r="DA28" i="1"/>
  <c r="DA21" i="1"/>
  <c r="CW21" i="1"/>
  <c r="P30" i="5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W198" i="1"/>
  <c r="W202" i="1"/>
  <c r="W199" i="1"/>
  <c r="W193" i="1"/>
  <c r="W200" i="1"/>
  <c r="W203" i="1"/>
  <c r="W185" i="1"/>
  <c r="W197" i="1"/>
  <c r="W188" i="1"/>
  <c r="DV188" i="1" s="1"/>
  <c r="DL315" i="1"/>
  <c r="W201" i="1"/>
  <c r="DL314" i="1"/>
  <c r="W186" i="1"/>
  <c r="DV186" i="1" s="1"/>
  <c r="W194" i="1"/>
  <c r="W196" i="1"/>
  <c r="L9" i="5"/>
  <c r="M9" i="5" s="1"/>
  <c r="W195" i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S22" i="15"/>
  <c r="S29" i="15"/>
  <c r="W36" i="1"/>
  <c r="W142" i="1"/>
  <c r="W137" i="1"/>
  <c r="W28" i="1"/>
  <c r="W146" i="1"/>
  <c r="W134" i="1"/>
  <c r="W141" i="1"/>
  <c r="W139" i="1"/>
  <c r="W144" i="1"/>
  <c r="W132" i="1"/>
  <c r="W127" i="1"/>
  <c r="W16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CW31" i="1" s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35" i="1" l="1"/>
  <c r="W130" i="1"/>
  <c r="W149" i="1"/>
  <c r="W133" i="1"/>
  <c r="W143" i="1"/>
  <c r="W187" i="1"/>
  <c r="DV187" i="1" s="1"/>
  <c r="W147" i="1"/>
  <c r="W131" i="1"/>
  <c r="W138" i="1"/>
  <c r="W140" i="1"/>
  <c r="DD29" i="1"/>
  <c r="CW14" i="1"/>
  <c r="DA14" i="1"/>
  <c r="DB22" i="1"/>
  <c r="DD22" i="1" s="1"/>
  <c r="DB20" i="1"/>
  <c r="DD20" i="1" s="1"/>
  <c r="W136" i="1"/>
  <c r="DV136" i="1" s="1"/>
  <c r="DB16" i="1"/>
  <c r="DD16" i="1" s="1"/>
  <c r="CD86" i="1"/>
  <c r="CI86" i="1" s="1"/>
  <c r="CL86" i="1"/>
  <c r="CL176" i="1" s="1"/>
  <c r="CB96" i="1"/>
  <c r="CF96" i="1" s="1"/>
  <c r="DB21" i="1"/>
  <c r="DD21" i="1" s="1"/>
  <c r="DB28" i="1"/>
  <c r="DD28" i="1" s="1"/>
  <c r="W128" i="1"/>
  <c r="W145" i="1"/>
  <c r="DN145" i="1" s="1"/>
  <c r="DO145" i="1" s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61" i="1" s="1"/>
  <c r="DV190" i="1"/>
  <c r="DN190" i="1"/>
  <c r="DO190" i="1" s="1"/>
  <c r="W62" i="1"/>
  <c r="DN62" i="1" s="1"/>
  <c r="DO62" i="1" s="1"/>
  <c r="DN186" i="1"/>
  <c r="DO186" i="1" s="1"/>
  <c r="DQ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V147" i="1"/>
  <c r="DN147" i="1"/>
  <c r="DO147" i="1" s="1"/>
  <c r="DV62" i="1"/>
  <c r="DV128" i="1"/>
  <c r="DN128" i="1"/>
  <c r="DO128" i="1" s="1"/>
  <c r="DV145" i="1"/>
  <c r="DV139" i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135" i="1"/>
  <c r="DN135" i="1"/>
  <c r="DO135" i="1" s="1"/>
  <c r="DV149" i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N129" i="1"/>
  <c r="DO129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CW32" i="1" s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N136" i="1" l="1"/>
  <c r="DO136" i="1" s="1"/>
  <c r="EE136" i="1" s="1"/>
  <c r="DU96" i="1"/>
  <c r="DN61" i="1"/>
  <c r="DO61" i="1" s="1"/>
  <c r="DQ61" i="1" s="1"/>
  <c r="CD96" i="1"/>
  <c r="CL96" i="1"/>
  <c r="CB147" i="1"/>
  <c r="DB14" i="1"/>
  <c r="DD14" i="1" s="1"/>
  <c r="DV338" i="1"/>
  <c r="DX338" i="1" s="1"/>
  <c r="DN338" i="1"/>
  <c r="DO338" i="1" s="1"/>
  <c r="DV241" i="1"/>
  <c r="DX241" i="1" s="1"/>
  <c r="DN241" i="1"/>
  <c r="DO241" i="1" s="1"/>
  <c r="DV173" i="1"/>
  <c r="DN173" i="1"/>
  <c r="DO173" i="1" s="1"/>
  <c r="DV339" i="1"/>
  <c r="DN339" i="1"/>
  <c r="DO339" i="1" s="1"/>
  <c r="DV331" i="1"/>
  <c r="DX331" i="1" s="1"/>
  <c r="DN331" i="1"/>
  <c r="DO331" i="1" s="1"/>
  <c r="DV183" i="1"/>
  <c r="DN183" i="1"/>
  <c r="DO183" i="1" s="1"/>
  <c r="DV178" i="1"/>
  <c r="DN178" i="1"/>
  <c r="DO178" i="1" s="1"/>
  <c r="DV68" i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N101" i="1"/>
  <c r="DO101" i="1" s="1"/>
  <c r="DV156" i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N179" i="1"/>
  <c r="DO179" i="1" s="1"/>
  <c r="DV69" i="1"/>
  <c r="DN69" i="1"/>
  <c r="DO69" i="1" s="1"/>
  <c r="DV112" i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N84" i="1"/>
  <c r="DO84" i="1" s="1"/>
  <c r="DV159" i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N125" i="1"/>
  <c r="DO125" i="1" s="1"/>
  <c r="DV174" i="1"/>
  <c r="DN174" i="1"/>
  <c r="DO174" i="1" s="1"/>
  <c r="DV164" i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N109" i="1"/>
  <c r="DO109" i="1" s="1"/>
  <c r="DV214" i="1"/>
  <c r="DX214" i="1" s="1"/>
  <c r="DN214" i="1"/>
  <c r="DO214" i="1" s="1"/>
  <c r="DV108" i="1"/>
  <c r="DN108" i="1"/>
  <c r="DO108" i="1" s="1"/>
  <c r="DV64" i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N102" i="1"/>
  <c r="DO102" i="1" s="1"/>
  <c r="DV169" i="1"/>
  <c r="DN169" i="1"/>
  <c r="DO169" i="1" s="1"/>
  <c r="DV322" i="1"/>
  <c r="DX322" i="1" s="1"/>
  <c r="DN322" i="1"/>
  <c r="DO322" i="1" s="1"/>
  <c r="DV113" i="1"/>
  <c r="DN113" i="1"/>
  <c r="DO113" i="1" s="1"/>
  <c r="DV284" i="1"/>
  <c r="DX284" i="1" s="1"/>
  <c r="DN284" i="1"/>
  <c r="DO284" i="1" s="1"/>
  <c r="DV150" i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X211" i="1" s="1"/>
  <c r="DN211" i="1"/>
  <c r="DO211" i="1" s="1"/>
  <c r="DV120" i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N94" i="1"/>
  <c r="DO94" i="1" s="1"/>
  <c r="DV287" i="1"/>
  <c r="DX287" i="1" s="1"/>
  <c r="DN287" i="1"/>
  <c r="DO287" i="1" s="1"/>
  <c r="DV165" i="1"/>
  <c r="DN165" i="1"/>
  <c r="DO165" i="1" s="1"/>
  <c r="DV273" i="1"/>
  <c r="DX273" i="1" s="1"/>
  <c r="DN273" i="1"/>
  <c r="DO273" i="1" s="1"/>
  <c r="DV115" i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N85" i="1"/>
  <c r="DO85" i="1" s="1"/>
  <c r="DV126" i="1"/>
  <c r="DN126" i="1"/>
  <c r="DO126" i="1" s="1"/>
  <c r="DV210" i="1"/>
  <c r="DX210" i="1" s="1"/>
  <c r="DN210" i="1"/>
  <c r="DO210" i="1" s="1"/>
  <c r="DV98" i="1"/>
  <c r="DN98" i="1"/>
  <c r="DO98" i="1" s="1"/>
  <c r="DV171" i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N107" i="1"/>
  <c r="DO107" i="1" s="1"/>
  <c r="DV217" i="1"/>
  <c r="DX217" i="1" s="1"/>
  <c r="DN217" i="1"/>
  <c r="DO217" i="1" s="1"/>
  <c r="DV89" i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N181" i="1"/>
  <c r="DO181" i="1" s="1"/>
  <c r="DV282" i="1"/>
  <c r="DX282" i="1" s="1"/>
  <c r="DN282" i="1"/>
  <c r="DO282" i="1" s="1"/>
  <c r="DV104" i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N111" i="1"/>
  <c r="DO111" i="1" s="1"/>
  <c r="DV209" i="1"/>
  <c r="DX209" i="1" s="1"/>
  <c r="DN209" i="1"/>
  <c r="DO209" i="1" s="1"/>
  <c r="DV87" i="1"/>
  <c r="DN87" i="1"/>
  <c r="DO87" i="1" s="1"/>
  <c r="DV260" i="1"/>
  <c r="DX260" i="1" s="1"/>
  <c r="DN260" i="1"/>
  <c r="DO260" i="1" s="1"/>
  <c r="DV78" i="1"/>
  <c r="DN78" i="1"/>
  <c r="DO78" i="1" s="1"/>
  <c r="DV67" i="1"/>
  <c r="DX67" i="1" s="1"/>
  <c r="DN67" i="1"/>
  <c r="DO67" i="1" s="1"/>
  <c r="DV155" i="1"/>
  <c r="DN155" i="1"/>
  <c r="DO155" i="1" s="1"/>
  <c r="DV116" i="1"/>
  <c r="DN116" i="1"/>
  <c r="DO116" i="1" s="1"/>
  <c r="DV256" i="1"/>
  <c r="DX256" i="1" s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EE190" i="1"/>
  <c r="DQ192" i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EE37" i="1"/>
  <c r="DQ62" i="1"/>
  <c r="EE62" i="1"/>
  <c r="DQ130" i="1"/>
  <c r="EE130" i="1"/>
  <c r="DQ135" i="1"/>
  <c r="EE135" i="1"/>
  <c r="DQ143" i="1"/>
  <c r="EE143" i="1"/>
  <c r="EE57" i="1"/>
  <c r="DQ127" i="1"/>
  <c r="EE127" i="1"/>
  <c r="X37" i="1"/>
  <c r="DQ188" i="1"/>
  <c r="EE188" i="1"/>
  <c r="DQ139" i="1"/>
  <c r="EE139" i="1"/>
  <c r="DQ147" i="1"/>
  <c r="EE147" i="1"/>
  <c r="DQ142" i="1"/>
  <c r="EE142" i="1"/>
  <c r="DQ132" i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EE36" i="1"/>
  <c r="DQ144" i="1"/>
  <c r="EE144" i="1"/>
  <c r="DQ131" i="1"/>
  <c r="EE131" i="1"/>
  <c r="DQ145" i="1"/>
  <c r="EE145" i="1"/>
  <c r="Y22" i="1"/>
  <c r="EJ22" i="1" s="1"/>
  <c r="DV45" i="1"/>
  <c r="DN45" i="1"/>
  <c r="DO45" i="1" s="1"/>
  <c r="DQ187" i="1"/>
  <c r="EE187" i="1"/>
  <c r="DQ136" i="1"/>
  <c r="DV44" i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EE134" i="1"/>
  <c r="DQ137" i="1"/>
  <c r="EE137" i="1"/>
  <c r="DQ129" i="1"/>
  <c r="EE129" i="1"/>
  <c r="Y16" i="1"/>
  <c r="EJ16" i="1" s="1"/>
  <c r="DQ138" i="1"/>
  <c r="EE138" i="1"/>
  <c r="DQ133" i="1"/>
  <c r="EE133" i="1"/>
  <c r="DQ128" i="1"/>
  <c r="EE128" i="1"/>
  <c r="DA32" i="1"/>
  <c r="DT32" i="1"/>
  <c r="DX32" i="1" s="1"/>
  <c r="EF32" i="1" s="1"/>
  <c r="BK32" i="1"/>
  <c r="BF33" i="1"/>
  <c r="CW33" i="1" s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EN33" i="1" s="1"/>
  <c r="DD25" i="1"/>
  <c r="DQ19" i="1"/>
  <c r="DR19" i="1" s="1" a="1"/>
  <c r="DR19" i="1" s="1"/>
  <c r="EE19" i="1"/>
  <c r="EN19" i="1" s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EN17" i="1" s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E61" i="1" l="1"/>
  <c r="EN16" i="1"/>
  <c r="EN18" i="1"/>
  <c r="EN15" i="1"/>
  <c r="EN28" i="1"/>
  <c r="EN24" i="1"/>
  <c r="EN25" i="1"/>
  <c r="EN23" i="1"/>
  <c r="EN14" i="1"/>
  <c r="EN26" i="1"/>
  <c r="EN22" i="1"/>
  <c r="EN27" i="1"/>
  <c r="EN20" i="1"/>
  <c r="EN21" i="1"/>
  <c r="CF147" i="1"/>
  <c r="CD147" i="1"/>
  <c r="CL97" i="1"/>
  <c r="CL99" i="1"/>
  <c r="CL105" i="1"/>
  <c r="EB19" i="1"/>
  <c r="DU19" i="1"/>
  <c r="DX19" i="1" s="1"/>
  <c r="EF19" i="1" s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EE68" i="1"/>
  <c r="DQ339" i="1"/>
  <c r="EE339" i="1"/>
  <c r="DQ156" i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EE173" i="1"/>
  <c r="DQ243" i="1"/>
  <c r="DR243" i="1" s="1" a="1"/>
  <c r="DR243" i="1" s="1"/>
  <c r="EB243" i="1" s="1"/>
  <c r="EE243" i="1"/>
  <c r="DQ178" i="1"/>
  <c r="EE178" i="1"/>
  <c r="DQ262" i="1"/>
  <c r="DR262" i="1" s="1" a="1"/>
  <c r="DR262" i="1" s="1"/>
  <c r="EB262" i="1" s="1"/>
  <c r="EE262" i="1"/>
  <c r="DQ183" i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EE69" i="1"/>
  <c r="EE154" i="1"/>
  <c r="DQ154" i="1"/>
  <c r="DR154" i="1" s="1" a="1"/>
  <c r="DR154" i="1" s="1"/>
  <c r="EB154" i="1" s="1"/>
  <c r="DQ176" i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EE164" i="1"/>
  <c r="DQ311" i="1"/>
  <c r="DR311" i="1" s="1" a="1"/>
  <c r="DR311" i="1" s="1"/>
  <c r="EB311" i="1" s="1"/>
  <c r="EE311" i="1"/>
  <c r="DQ78" i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EE104" i="1"/>
  <c r="DQ228" i="1"/>
  <c r="EE228" i="1"/>
  <c r="DQ89" i="1"/>
  <c r="EE89" i="1"/>
  <c r="DQ299" i="1"/>
  <c r="DR299" i="1" s="1" a="1"/>
  <c r="DR299" i="1" s="1"/>
  <c r="EB299" i="1" s="1"/>
  <c r="EE299" i="1"/>
  <c r="DQ126" i="1"/>
  <c r="EE126" i="1"/>
  <c r="DQ158" i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EE174" i="1"/>
  <c r="DQ159" i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EE117" i="1"/>
  <c r="DQ77" i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EE96" i="1"/>
  <c r="DQ120" i="1"/>
  <c r="EE120" i="1"/>
  <c r="DQ123" i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EE64" i="1"/>
  <c r="DQ267" i="1"/>
  <c r="DR267" i="1" s="1" a="1"/>
  <c r="DR267" i="1" s="1"/>
  <c r="EB267" i="1" s="1"/>
  <c r="EE267" i="1"/>
  <c r="DQ125" i="1"/>
  <c r="EE125" i="1"/>
  <c r="DQ84" i="1"/>
  <c r="EE84" i="1"/>
  <c r="DQ162" i="1"/>
  <c r="EE162" i="1"/>
  <c r="DQ87" i="1"/>
  <c r="EE87" i="1"/>
  <c r="DQ70" i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EE108" i="1"/>
  <c r="DQ108" i="1"/>
  <c r="DQ83" i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Q175" i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EE166" i="1"/>
  <c r="DQ66" i="1"/>
  <c r="EE66" i="1"/>
  <c r="DQ169" i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EE88" i="1"/>
  <c r="DQ73" i="1"/>
  <c r="EE73" i="1"/>
  <c r="DQ102" i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EE168" i="1"/>
  <c r="DQ97" i="1"/>
  <c r="EE97" i="1"/>
  <c r="DQ93" i="1"/>
  <c r="EE93" i="1"/>
  <c r="DQ163" i="1"/>
  <c r="EE163" i="1"/>
  <c r="DQ152" i="1"/>
  <c r="DR152" i="1" s="1" a="1"/>
  <c r="DR152" i="1" s="1"/>
  <c r="EB152" i="1" s="1"/>
  <c r="EE152" i="1"/>
  <c r="DQ171" i="1"/>
  <c r="EE171" i="1"/>
  <c r="DQ157" i="1"/>
  <c r="EE157" i="1"/>
  <c r="DQ94" i="1"/>
  <c r="EE94" i="1"/>
  <c r="DQ92" i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EE155" i="1"/>
  <c r="DQ151" i="1"/>
  <c r="EE151" i="1"/>
  <c r="EE328" i="1"/>
  <c r="DQ328" i="1"/>
  <c r="EE180" i="1"/>
  <c r="DQ180" i="1"/>
  <c r="DQ285" i="1"/>
  <c r="DR285" i="1" s="1" a="1"/>
  <c r="DR285" i="1" s="1"/>
  <c r="EB285" i="1" s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EE72" i="1"/>
  <c r="DQ76" i="1"/>
  <c r="EE76" i="1"/>
  <c r="DQ172" i="1"/>
  <c r="EE172" i="1"/>
  <c r="DQ98" i="1"/>
  <c r="DR98" i="1" s="1" a="1"/>
  <c r="DR98" i="1" s="1"/>
  <c r="EB98" i="1" s="1"/>
  <c r="EE98" i="1"/>
  <c r="DQ75" i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DQ52" i="1"/>
  <c r="EE52" i="1"/>
  <c r="EL18" i="1"/>
  <c r="EA44" i="1"/>
  <c r="Y44" i="1"/>
  <c r="EJ44" i="1" s="1"/>
  <c r="DQ45" i="1"/>
  <c r="EE45" i="1"/>
  <c r="DQ48" i="1"/>
  <c r="EE48" i="1"/>
  <c r="X45" i="1"/>
  <c r="X48" i="1"/>
  <c r="EA37" i="1"/>
  <c r="Y37" i="1"/>
  <c r="EJ37" i="1" s="1"/>
  <c r="DQ44" i="1"/>
  <c r="EE44" i="1"/>
  <c r="DR33" i="1" a="1"/>
  <c r="DR33" i="1" s="1"/>
  <c r="EB33" i="1" s="1"/>
  <c r="DT33" i="1"/>
  <c r="DX33" i="1" s="1"/>
  <c r="EF33" i="1" s="1"/>
  <c r="DA33" i="1"/>
  <c r="BK33" i="1"/>
  <c r="BF34" i="1"/>
  <c r="DB32" i="1"/>
  <c r="DD32" i="1" s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DQ60" i="1"/>
  <c r="EE60" i="1"/>
  <c r="DQ54" i="1"/>
  <c r="EE54" i="1"/>
  <c r="Y34" i="1"/>
  <c r="EJ34" i="1" s="1"/>
  <c r="EA34" i="1"/>
  <c r="DZ35" i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EN31" i="1" s="1"/>
  <c r="Y30" i="1"/>
  <c r="EJ30" i="1" s="1"/>
  <c r="EA30" i="1"/>
  <c r="EN30" i="1" s="1"/>
  <c r="Y35" i="1"/>
  <c r="EJ35" i="1" s="1"/>
  <c r="EA35" i="1"/>
  <c r="Y32" i="1"/>
  <c r="EJ32" i="1" s="1"/>
  <c r="EA32" i="1"/>
  <c r="EN32" i="1" s="1"/>
  <c r="DQ53" i="1"/>
  <c r="EE53" i="1"/>
  <c r="DQ55" i="1"/>
  <c r="EE55" i="1"/>
  <c r="DQ58" i="1"/>
  <c r="EE58" i="1"/>
  <c r="X41" i="1"/>
  <c r="X42" i="1"/>
  <c r="X38" i="1"/>
  <c r="X39" i="1"/>
  <c r="X43" i="1"/>
  <c r="X40" i="1"/>
  <c r="P13" i="15"/>
  <c r="Y52" i="1" l="1"/>
  <c r="EJ52" i="1" s="1"/>
  <c r="DZ36" i="1"/>
  <c r="DR34" i="1" a="1"/>
  <c r="DR34" i="1" s="1"/>
  <c r="EB34" i="1" s="1"/>
  <c r="EN34" i="1" s="1"/>
  <c r="CW34" i="1"/>
  <c r="DU147" i="1"/>
  <c r="CL147" i="1"/>
  <c r="EP18" i="1"/>
  <c r="EP14" i="1"/>
  <c r="X72" i="1"/>
  <c r="X71" i="1"/>
  <c r="EA45" i="1"/>
  <c r="Y45" i="1"/>
  <c r="EJ45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DA34" i="1"/>
  <c r="DT34" i="1"/>
  <c r="DX34" i="1" s="1"/>
  <c r="EF34" i="1" s="1"/>
  <c r="BK34" i="1"/>
  <c r="BF35" i="1"/>
  <c r="DB33" i="1"/>
  <c r="DD33" i="1" s="1"/>
  <c r="EL33" i="1"/>
  <c r="Y39" i="1"/>
  <c r="EJ39" i="1" s="1"/>
  <c r="EA39" i="1"/>
  <c r="Y40" i="1"/>
  <c r="EJ40" i="1" s="1"/>
  <c r="EA40" i="1"/>
  <c r="Y38" i="1"/>
  <c r="EJ38" i="1" s="1"/>
  <c r="EA38" i="1"/>
  <c r="X46" i="1"/>
  <c r="X47" i="1"/>
  <c r="Y43" i="1"/>
  <c r="EJ43" i="1" s="1"/>
  <c r="EA43" i="1"/>
  <c r="Y42" i="1"/>
  <c r="EJ42" i="1" s="1"/>
  <c r="EA42" i="1"/>
  <c r="Y41" i="1"/>
  <c r="EJ41" i="1" s="1"/>
  <c r="EA41" i="1"/>
  <c r="EL31" i="1"/>
  <c r="P14" i="15"/>
  <c r="DR35" i="1" l="1" a="1"/>
  <c r="DR35" i="1" s="1"/>
  <c r="EB35" i="1" s="1"/>
  <c r="EN35" i="1" s="1"/>
  <c r="CW35" i="1"/>
  <c r="BF36" i="1"/>
  <c r="DR36" i="1" s="1" a="1"/>
  <c r="DR36" i="1" s="1"/>
  <c r="EB36" i="1" s="1"/>
  <c r="EN36" i="1" s="1"/>
  <c r="X87" i="1"/>
  <c r="Y87" i="1" s="1"/>
  <c r="EJ87" i="1" s="1"/>
  <c r="X86" i="1"/>
  <c r="Y86" i="1" s="1"/>
  <c r="EJ86" i="1" s="1"/>
  <c r="Y71" i="1"/>
  <c r="EJ71" i="1" s="1"/>
  <c r="EA71" i="1"/>
  <c r="Y72" i="1"/>
  <c r="EJ72" i="1" s="1"/>
  <c r="EA72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EP31" i="1"/>
  <c r="P15" i="15"/>
  <c r="DZ39" i="1" l="1"/>
  <c r="EN39" i="1" s="1"/>
  <c r="EN38" i="1"/>
  <c r="BK36" i="1"/>
  <c r="CW36" i="1"/>
  <c r="DT36" i="1"/>
  <c r="DX36" i="1" s="1"/>
  <c r="EF36" i="1" s="1"/>
  <c r="DA36" i="1"/>
  <c r="BF37" i="1"/>
  <c r="DR37" i="1" s="1" a="1"/>
  <c r="DR37" i="1" s="1"/>
  <c r="EB37" i="1" s="1"/>
  <c r="EN37" i="1" s="1"/>
  <c r="EA87" i="1"/>
  <c r="EA86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88" i="1"/>
  <c r="X91" i="1"/>
  <c r="X90" i="1"/>
  <c r="X89" i="1"/>
  <c r="X92" i="1"/>
  <c r="X95" i="1"/>
  <c r="X94" i="1"/>
  <c r="X93" i="1"/>
  <c r="Y83" i="1"/>
  <c r="EJ83" i="1" s="1"/>
  <c r="EA83" i="1"/>
  <c r="Y82" i="1"/>
  <c r="EJ82" i="1" s="1"/>
  <c r="EA82" i="1"/>
  <c r="DB35" i="1"/>
  <c r="DD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99" i="1" l="1"/>
  <c r="Y99" i="1" s="1"/>
  <c r="EJ99" i="1" s="1"/>
  <c r="X100" i="1"/>
  <c r="EA100" i="1" s="1"/>
  <c r="X98" i="1"/>
  <c r="X102" i="1"/>
  <c r="X97" i="1"/>
  <c r="Y97" i="1" s="1"/>
  <c r="EJ97" i="1" s="1"/>
  <c r="X96" i="1"/>
  <c r="Y96" i="1" s="1"/>
  <c r="EJ96" i="1" s="1"/>
  <c r="X101" i="1"/>
  <c r="BK37" i="1"/>
  <c r="CW37" i="1"/>
  <c r="DT37" i="1"/>
  <c r="DX37" i="1" s="1"/>
  <c r="EF37" i="1" s="1"/>
  <c r="DA37" i="1"/>
  <c r="BF38" i="1"/>
  <c r="DR38" i="1" s="1" a="1"/>
  <c r="DR38" i="1" s="1"/>
  <c r="EB38" i="1" s="1"/>
  <c r="DB36" i="1"/>
  <c r="DD36" i="1" s="1"/>
  <c r="BF39" i="1"/>
  <c r="CW39" i="1" s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EA99" i="1"/>
  <c r="Y100" i="1"/>
  <c r="EJ100" i="1" s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EA97" i="1" l="1"/>
  <c r="X116" i="1"/>
  <c r="X125" i="1"/>
  <c r="EA125" i="1" s="1"/>
  <c r="X121" i="1"/>
  <c r="EA121" i="1" s="1"/>
  <c r="X122" i="1"/>
  <c r="Y122" i="1" s="1"/>
  <c r="EJ122" i="1" s="1"/>
  <c r="X126" i="1"/>
  <c r="EA101" i="1"/>
  <c r="Y101" i="1"/>
  <c r="EJ101" i="1" s="1"/>
  <c r="EA102" i="1"/>
  <c r="Y102" i="1"/>
  <c r="EJ102" i="1" s="1"/>
  <c r="X117" i="1"/>
  <c r="EA117" i="1" s="1"/>
  <c r="EA96" i="1"/>
  <c r="X118" i="1"/>
  <c r="DR39" i="1" a="1"/>
  <c r="DR39" i="1" s="1"/>
  <c r="EB39" i="1" s="1"/>
  <c r="EA116" i="1"/>
  <c r="Y116" i="1"/>
  <c r="EJ116" i="1" s="1"/>
  <c r="BF40" i="1"/>
  <c r="CW40" i="1" s="1"/>
  <c r="BK39" i="1"/>
  <c r="DA39" i="1"/>
  <c r="DB39" i="1" s="1"/>
  <c r="DD39" i="1" s="1"/>
  <c r="CW38" i="1"/>
  <c r="DA38" i="1"/>
  <c r="DB38" i="1" s="1"/>
  <c r="DD38" i="1" s="1"/>
  <c r="BK38" i="1"/>
  <c r="DT38" i="1"/>
  <c r="DX38" i="1" s="1"/>
  <c r="EF38" i="1" s="1"/>
  <c r="EL38" i="1" s="1"/>
  <c r="DB37" i="1"/>
  <c r="DD37" i="1" s="1"/>
  <c r="DT39" i="1"/>
  <c r="DX39" i="1" s="1"/>
  <c r="EF39" i="1" s="1"/>
  <c r="Y152" i="1"/>
  <c r="EJ152" i="1" s="1"/>
  <c r="EA152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BK40" i="1"/>
  <c r="DR40" i="1" a="1"/>
  <c r="DR40" i="1" s="1"/>
  <c r="DZ42" i="1"/>
  <c r="P18" i="15"/>
  <c r="Y125" i="1" l="1"/>
  <c r="EJ125" i="1" s="1"/>
  <c r="Y121" i="1"/>
  <c r="EJ121" i="1" s="1"/>
  <c r="Y117" i="1"/>
  <c r="EJ117" i="1" s="1"/>
  <c r="EA122" i="1"/>
  <c r="EA118" i="1"/>
  <c r="Y118" i="1"/>
  <c r="EJ118" i="1" s="1"/>
  <c r="Y126" i="1"/>
  <c r="EJ126" i="1" s="1"/>
  <c r="EA126" i="1"/>
  <c r="DT40" i="1"/>
  <c r="DX40" i="1" s="1"/>
  <c r="EF40" i="1" s="1"/>
  <c r="DA40" i="1"/>
  <c r="BF41" i="1"/>
  <c r="CW41" i="1" s="1"/>
  <c r="EP38" i="1"/>
  <c r="Y60" i="1"/>
  <c r="EJ60" i="1" s="1"/>
  <c r="Y120" i="1"/>
  <c r="EJ120" i="1" s="1"/>
  <c r="EA120" i="1"/>
  <c r="X123" i="1"/>
  <c r="X124" i="1"/>
  <c r="Y119" i="1"/>
  <c r="EJ119" i="1" s="1"/>
  <c r="EA119" i="1"/>
  <c r="EB40" i="1"/>
  <c r="EN40" i="1" s="1"/>
  <c r="BF42" i="1"/>
  <c r="CW42" i="1" s="1"/>
  <c r="DB40" i="1"/>
  <c r="DZ43" i="1"/>
  <c r="P19" i="15"/>
  <c r="DD40" i="1" l="1"/>
  <c r="DR41" i="1" a="1"/>
  <c r="DR41" i="1" s="1"/>
  <c r="EB41" i="1" s="1"/>
  <c r="EN41" i="1" s="1"/>
  <c r="BK41" i="1"/>
  <c r="DT41" i="1"/>
  <c r="DX41" i="1" s="1"/>
  <c r="EF41" i="1" s="1"/>
  <c r="DA41" i="1"/>
  <c r="DB41" i="1" s="1"/>
  <c r="DZ44" i="1"/>
  <c r="EN44" i="1" s="1"/>
  <c r="Y124" i="1"/>
  <c r="EJ124" i="1" s="1"/>
  <c r="EA124" i="1"/>
  <c r="X138" i="1"/>
  <c r="X134" i="1"/>
  <c r="X133" i="1"/>
  <c r="X140" i="1"/>
  <c r="X128" i="1"/>
  <c r="X137" i="1"/>
  <c r="X129" i="1"/>
  <c r="X132" i="1"/>
  <c r="X144" i="1"/>
  <c r="X145" i="1"/>
  <c r="X131" i="1"/>
  <c r="X136" i="1"/>
  <c r="X139" i="1"/>
  <c r="X141" i="1"/>
  <c r="X142" i="1"/>
  <c r="X135" i="1"/>
  <c r="X143" i="1"/>
  <c r="X146" i="1"/>
  <c r="X127" i="1"/>
  <c r="X130" i="1"/>
  <c r="Y123" i="1"/>
  <c r="EJ123" i="1" s="1"/>
  <c r="EA123" i="1"/>
  <c r="DZ45" i="1"/>
  <c r="EN45" i="1" s="1"/>
  <c r="DT42" i="1"/>
  <c r="DX42" i="1" s="1"/>
  <c r="EF42" i="1" s="1"/>
  <c r="DA42" i="1"/>
  <c r="BK42" i="1"/>
  <c r="BF43" i="1"/>
  <c r="DR42" i="1" a="1"/>
  <c r="DR42" i="1" s="1"/>
  <c r="EB42" i="1" s="1"/>
  <c r="EN42" i="1" s="1"/>
  <c r="P20" i="15"/>
  <c r="X148" i="1" s="1"/>
  <c r="X147" i="1" l="1"/>
  <c r="X149" i="1"/>
  <c r="EA149" i="1" s="1"/>
  <c r="DD41" i="1"/>
  <c r="X195" i="1"/>
  <c r="CW43" i="1"/>
  <c r="BF44" i="1"/>
  <c r="DR44" i="1" s="1" a="1"/>
  <c r="DR44" i="1" s="1"/>
  <c r="EB44" i="1" s="1"/>
  <c r="X196" i="1"/>
  <c r="X182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X150" i="1"/>
  <c r="X153" i="1"/>
  <c r="X151" i="1"/>
  <c r="EA127" i="1"/>
  <c r="Y127" i="1"/>
  <c r="EJ127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DR43" i="1" a="1"/>
  <c r="DR43" i="1" s="1"/>
  <c r="EB43" i="1" s="1"/>
  <c r="EN43" i="1" s="1"/>
  <c r="DB42" i="1"/>
  <c r="DD42" i="1" s="1"/>
  <c r="P21" i="15"/>
  <c r="Y149" i="1" l="1"/>
  <c r="EJ149" i="1" s="1"/>
  <c r="X158" i="1"/>
  <c r="Y158" i="1" s="1"/>
  <c r="EJ158" i="1" s="1"/>
  <c r="X157" i="1"/>
  <c r="X213" i="1"/>
  <c r="X168" i="1"/>
  <c r="Y157" i="1"/>
  <c r="EJ157" i="1" s="1"/>
  <c r="EA157" i="1"/>
  <c r="DZ47" i="1"/>
  <c r="BK44" i="1"/>
  <c r="CW44" i="1"/>
  <c r="DT44" i="1"/>
  <c r="DX44" i="1" s="1"/>
  <c r="EF44" i="1" s="1"/>
  <c r="EL44" i="1" s="1"/>
  <c r="DA44" i="1"/>
  <c r="BF45" i="1"/>
  <c r="DR45" i="1" s="1" a="1"/>
  <c r="DR45" i="1" s="1"/>
  <c r="EB45" i="1" s="1"/>
  <c r="X210" i="1"/>
  <c r="EA182" i="1"/>
  <c r="Y182" i="1"/>
  <c r="EJ182" i="1" s="1"/>
  <c r="Y210" i="1"/>
  <c r="EJ210" i="1" s="1"/>
  <c r="EA210" i="1"/>
  <c r="Y213" i="1"/>
  <c r="EJ213" i="1" s="1"/>
  <c r="EA213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B43" i="1"/>
  <c r="DD43" i="1" s="1"/>
  <c r="P22" i="15"/>
  <c r="X183" i="1" s="1"/>
  <c r="EA158" i="1" l="1"/>
  <c r="X169" i="1"/>
  <c r="Y183" i="1"/>
  <c r="EJ183" i="1" s="1"/>
  <c r="EA183" i="1"/>
  <c r="X173" i="1"/>
  <c r="EA173" i="1" s="1"/>
  <c r="X174" i="1"/>
  <c r="EA174" i="1" s="1"/>
  <c r="Y168" i="1"/>
  <c r="EJ168" i="1" s="1"/>
  <c r="EA168" i="1"/>
  <c r="Y169" i="1"/>
  <c r="EJ169" i="1" s="1"/>
  <c r="EA169" i="1"/>
  <c r="BK45" i="1"/>
  <c r="CW45" i="1"/>
  <c r="DA45" i="1"/>
  <c r="DT45" i="1"/>
  <c r="DX45" i="1" s="1"/>
  <c r="EF45" i="1" s="1"/>
  <c r="EL45" i="1" s="1"/>
  <c r="BF46" i="1"/>
  <c r="DR46" i="1" s="1" a="1"/>
  <c r="DR46" i="1" s="1"/>
  <c r="EB46" i="1" s="1"/>
  <c r="EN46" i="1" s="1"/>
  <c r="DB44" i="1"/>
  <c r="DD44" i="1" s="1"/>
  <c r="EP44" i="1" s="1"/>
  <c r="DZ48" i="1"/>
  <c r="EN47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P23" i="15"/>
  <c r="X239" i="1" s="1"/>
  <c r="Y173" i="1" l="1"/>
  <c r="EJ173" i="1" s="1"/>
  <c r="Y174" i="1"/>
  <c r="EJ174" i="1" s="1"/>
  <c r="BF47" i="1"/>
  <c r="EN48" i="1"/>
  <c r="DZ49" i="1"/>
  <c r="CW46" i="1"/>
  <c r="DT46" i="1"/>
  <c r="DX46" i="1" s="1"/>
  <c r="EF46" i="1" s="1"/>
  <c r="DA46" i="1"/>
  <c r="DB46" i="1" s="1"/>
  <c r="DD46" i="1" s="1"/>
  <c r="BK46" i="1"/>
  <c r="DB45" i="1"/>
  <c r="DD45" i="1" s="1"/>
  <c r="EP45" i="1" s="1"/>
  <c r="DZ50" i="1"/>
  <c r="EN50" i="1" s="1"/>
  <c r="BF48" i="1"/>
  <c r="DR48" i="1" s="1" a="1"/>
  <c r="DR48" i="1" s="1"/>
  <c r="EB48" i="1" s="1"/>
  <c r="X230" i="1"/>
  <c r="EA230" i="1" s="1"/>
  <c r="X238" i="1"/>
  <c r="Y238" i="1" s="1"/>
  <c r="EJ238" i="1" s="1"/>
  <c r="X231" i="1"/>
  <c r="Y231" i="1" s="1"/>
  <c r="EJ231" i="1" s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P24" i="15"/>
  <c r="X243" i="1" s="1"/>
  <c r="DA47" i="1" l="1"/>
  <c r="DB47" i="1" s="1"/>
  <c r="DD47" i="1" s="1"/>
  <c r="DR47" i="1" a="1"/>
  <c r="DR47" i="1" s="1"/>
  <c r="EB47" i="1" s="1"/>
  <c r="CW47" i="1"/>
  <c r="DT47" i="1"/>
  <c r="DX47" i="1" s="1"/>
  <c r="EF47" i="1" s="1"/>
  <c r="BK47" i="1"/>
  <c r="BK48" i="1"/>
  <c r="CW48" i="1"/>
  <c r="DT48" i="1"/>
  <c r="DX48" i="1" s="1"/>
  <c r="EF48" i="1" s="1"/>
  <c r="DA48" i="1"/>
  <c r="BF49" i="1"/>
  <c r="DZ51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P25" i="15"/>
  <c r="X256" i="1" s="1"/>
  <c r="DB48" i="1" l="1"/>
  <c r="DD48" i="1" s="1"/>
  <c r="DZ52" i="1"/>
  <c r="DR49" i="1" a="1"/>
  <c r="DR49" i="1" s="1"/>
  <c r="EB49" i="1" s="1"/>
  <c r="EN49" i="1" s="1"/>
  <c r="CW49" i="1"/>
  <c r="BK49" i="1"/>
  <c r="DA49" i="1"/>
  <c r="DB49" i="1" s="1"/>
  <c r="DD49" i="1" s="1"/>
  <c r="DT49" i="1"/>
  <c r="DX49" i="1" s="1"/>
  <c r="EF49" i="1" s="1"/>
  <c r="EL49" i="1" s="1"/>
  <c r="BF50" i="1"/>
  <c r="X253" i="1"/>
  <c r="EA253" i="1" s="1"/>
  <c r="X252" i="1"/>
  <c r="X251" i="1"/>
  <c r="X247" i="1"/>
  <c r="X249" i="1"/>
  <c r="X248" i="1"/>
  <c r="X250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P26" i="15"/>
  <c r="X264" i="1" s="1"/>
  <c r="EP49" i="1" l="1"/>
  <c r="DR50" i="1" a="1"/>
  <c r="DR50" i="1" s="1"/>
  <c r="EB50" i="1" s="1"/>
  <c r="CW50" i="1"/>
  <c r="DA50" i="1"/>
  <c r="DB50" i="1" s="1"/>
  <c r="DD50" i="1" s="1"/>
  <c r="BK50" i="1"/>
  <c r="DT50" i="1"/>
  <c r="DX50" i="1" s="1"/>
  <c r="EF50" i="1" s="1"/>
  <c r="EN52" i="1"/>
  <c r="DZ53" i="1"/>
  <c r="BF51" i="1"/>
  <c r="DR51" i="1" s="1" a="1"/>
  <c r="DR51" i="1" s="1"/>
  <c r="EB51" i="1" s="1"/>
  <c r="EN51" i="1" s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X270" i="1"/>
  <c r="Y270" i="1" s="1"/>
  <c r="EJ270" i="1" s="1"/>
  <c r="X273" i="1"/>
  <c r="Y273" i="1" s="1"/>
  <c r="EJ273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P27" i="15"/>
  <c r="X299" i="1" s="1"/>
  <c r="EL50" i="1" l="1"/>
  <c r="EP50" i="1" s="1"/>
  <c r="CW51" i="1"/>
  <c r="DA51" i="1"/>
  <c r="DB51" i="1" s="1"/>
  <c r="DD51" i="1" s="1"/>
  <c r="BK51" i="1"/>
  <c r="DT51" i="1"/>
  <c r="DX51" i="1" s="1"/>
  <c r="EF51" i="1" s="1"/>
  <c r="DZ54" i="1"/>
  <c r="BF52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P28" i="15"/>
  <c r="X326" i="1" s="1"/>
  <c r="BF53" i="1" l="1"/>
  <c r="DA53" i="1" s="1"/>
  <c r="DB53" i="1" s="1"/>
  <c r="DD53" i="1" s="1"/>
  <c r="DR52" i="1" a="1"/>
  <c r="DR52" i="1" s="1"/>
  <c r="BK53" i="1"/>
  <c r="CW52" i="1"/>
  <c r="BK52" i="1"/>
  <c r="DA52" i="1"/>
  <c r="DT52" i="1"/>
  <c r="DZ55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T53" i="1" l="1"/>
  <c r="DX53" i="1" s="1"/>
  <c r="EF53" i="1" s="1"/>
  <c r="CW53" i="1"/>
  <c r="EB52" i="1"/>
  <c r="DU52" i="1"/>
  <c r="DX52" i="1" s="1"/>
  <c r="EF52" i="1" s="1"/>
  <c r="BF54" i="1"/>
  <c r="DR53" i="1" a="1"/>
  <c r="DR53" i="1" s="1"/>
  <c r="EB53" i="1" s="1"/>
  <c r="EN53" i="1" s="1"/>
  <c r="EN55" i="1"/>
  <c r="DZ56" i="1"/>
  <c r="DB52" i="1"/>
  <c r="DD52" i="1" s="1"/>
  <c r="Y318" i="1"/>
  <c r="EJ318" i="1" s="1"/>
  <c r="Y324" i="1"/>
  <c r="EJ324" i="1" s="1"/>
  <c r="EA323" i="1"/>
  <c r="Y321" i="1"/>
  <c r="EJ321" i="1" s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Y235" i="1"/>
  <c r="EJ235" i="1" s="1"/>
  <c r="EA235" i="1"/>
  <c r="Y236" i="1"/>
  <c r="EJ236" i="1" s="1"/>
  <c r="EA236" i="1"/>
  <c r="CE13" i="1"/>
  <c r="EL53" i="1" l="1"/>
  <c r="EP53" i="1" s="1"/>
  <c r="EL52" i="1"/>
  <c r="CW54" i="1"/>
  <c r="DR54" i="1" a="1"/>
  <c r="DR54" i="1" s="1"/>
  <c r="EB54" i="1" s="1"/>
  <c r="EN54" i="1" s="1"/>
  <c r="BF55" i="1"/>
  <c r="DF55" i="1" s="1"/>
  <c r="BK54" i="1"/>
  <c r="DT54" i="1"/>
  <c r="DX54" i="1" s="1"/>
  <c r="EF54" i="1" s="1"/>
  <c r="DA54" i="1"/>
  <c r="DB54" i="1" s="1"/>
  <c r="DD54" i="1" s="1"/>
  <c r="DZ57" i="1"/>
  <c r="EN56" i="1"/>
  <c r="DZ58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M13" i="1"/>
  <c r="Y242" i="1"/>
  <c r="EJ242" i="1" s="1"/>
  <c r="EA242" i="1"/>
  <c r="Y240" i="1"/>
  <c r="EJ240" i="1" s="1"/>
  <c r="EA240" i="1"/>
  <c r="Y241" i="1"/>
  <c r="EJ241" i="1" s="1"/>
  <c r="EA241" i="1"/>
  <c r="CM29" i="1"/>
  <c r="CG29" i="1"/>
  <c r="CI29" i="1" s="1"/>
  <c r="CW55" i="1" l="1"/>
  <c r="DA55" i="1"/>
  <c r="DB55" i="1" s="1"/>
  <c r="DD55" i="1" s="1"/>
  <c r="DT55" i="1"/>
  <c r="DX55" i="1" s="1"/>
  <c r="EF55" i="1" s="1"/>
  <c r="BK55" i="1"/>
  <c r="DR55" i="1" a="1"/>
  <c r="DR55" i="1" s="1"/>
  <c r="EB55" i="1" s="1"/>
  <c r="BF56" i="1"/>
  <c r="CG105" i="1"/>
  <c r="CI105" i="1" s="1"/>
  <c r="CM105" i="1"/>
  <c r="EI105" i="1" s="1"/>
  <c r="CM34" i="1"/>
  <c r="EI34" i="1" s="1"/>
  <c r="EL34" i="1" s="1"/>
  <c r="EP34" i="1" s="1"/>
  <c r="CM149" i="1"/>
  <c r="EI149" i="1" s="1"/>
  <c r="CM126" i="1"/>
  <c r="EI126" i="1" s="1"/>
  <c r="CM35" i="1"/>
  <c r="EI35" i="1" s="1"/>
  <c r="EL35" i="1" s="1"/>
  <c r="EP35" i="1" s="1"/>
  <c r="CM144" i="1"/>
  <c r="EI144" i="1" s="1"/>
  <c r="CM27" i="1"/>
  <c r="EI27" i="1" s="1"/>
  <c r="EL27" i="1" s="1"/>
  <c r="EP27" i="1" s="1"/>
  <c r="CM36" i="1"/>
  <c r="EI36" i="1" s="1"/>
  <c r="EL36" i="1" s="1"/>
  <c r="EP36" i="1" s="1"/>
  <c r="CM184" i="1"/>
  <c r="EI184" i="1" s="1"/>
  <c r="CM69" i="1"/>
  <c r="EI69" i="1" s="1"/>
  <c r="CM139" i="1"/>
  <c r="EI139" i="1" s="1"/>
  <c r="CM23" i="1"/>
  <c r="EI23" i="1" s="1"/>
  <c r="EL23" i="1" s="1"/>
  <c r="EP23" i="1" s="1"/>
  <c r="CM46" i="1"/>
  <c r="EI46" i="1" s="1"/>
  <c r="EL46" i="1" s="1"/>
  <c r="EP46" i="1" s="1"/>
  <c r="CM25" i="1"/>
  <c r="EI25" i="1" s="1"/>
  <c r="EL25" i="1" s="1"/>
  <c r="EP25" i="1" s="1"/>
  <c r="CM100" i="1"/>
  <c r="EI100" i="1" s="1"/>
  <c r="CM188" i="1"/>
  <c r="EI188" i="1" s="1"/>
  <c r="CM155" i="1"/>
  <c r="EI155" i="1" s="1"/>
  <c r="CM54" i="1"/>
  <c r="EI54" i="1" s="1"/>
  <c r="EL54" i="1" s="1"/>
  <c r="EP54" i="1" s="1"/>
  <c r="CM61" i="1"/>
  <c r="EI61" i="1" s="1"/>
  <c r="DZ59" i="1"/>
  <c r="CM173" i="1"/>
  <c r="EI173" i="1" s="1"/>
  <c r="CM174" i="1"/>
  <c r="EI174" i="1" s="1"/>
  <c r="CM84" i="1"/>
  <c r="EI84" i="1" s="1"/>
  <c r="CM51" i="1"/>
  <c r="EI51" i="1" s="1"/>
  <c r="EL51" i="1" s="1"/>
  <c r="EP51" i="1" s="1"/>
  <c r="CM40" i="1"/>
  <c r="EI40" i="1" s="1"/>
  <c r="EL40" i="1" s="1"/>
  <c r="EP40" i="1" s="1"/>
  <c r="CM82" i="1"/>
  <c r="EI82" i="1" s="1"/>
  <c r="CM128" i="1"/>
  <c r="EI128" i="1" s="1"/>
  <c r="EN57" i="1"/>
  <c r="EF57" i="1"/>
  <c r="EL57" i="1" s="1"/>
  <c r="CE52" i="1"/>
  <c r="CG52" i="1" s="1"/>
  <c r="CI52" i="1" s="1"/>
  <c r="EP52" i="1" s="1"/>
  <c r="EA341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CM119" i="1" s="1"/>
  <c r="EI119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CM59" i="1" s="1"/>
  <c r="EI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EI29" i="1"/>
  <c r="EL29" i="1" s="1"/>
  <c r="EP29" i="1" s="1"/>
  <c r="CM56" i="1"/>
  <c r="EI56" i="1" s="1"/>
  <c r="CE77" i="1" l="1"/>
  <c r="CG77" i="1" s="1"/>
  <c r="CI77" i="1" s="1"/>
  <c r="EL55" i="1"/>
  <c r="CW56" i="1"/>
  <c r="DA56" i="1"/>
  <c r="DB56" i="1" s="1"/>
  <c r="DD56" i="1" s="1"/>
  <c r="BK56" i="1"/>
  <c r="DT56" i="1"/>
  <c r="DX56" i="1" s="1"/>
  <c r="EF56" i="1" s="1"/>
  <c r="DR56" i="1" a="1"/>
  <c r="DR56" i="1" s="1"/>
  <c r="EB56" i="1" s="1"/>
  <c r="BF58" i="1"/>
  <c r="EP55" i="1"/>
  <c r="EI24" i="1"/>
  <c r="EL24" i="1" s="1"/>
  <c r="EP24" i="1" s="1"/>
  <c r="CM72" i="1"/>
  <c r="EI72" i="1" s="1"/>
  <c r="CM143" i="1"/>
  <c r="EI143" i="1" s="1"/>
  <c r="CM80" i="1"/>
  <c r="EI80" i="1" s="1"/>
  <c r="DZ60" i="1"/>
  <c r="EP57" i="1"/>
  <c r="EI77" i="1"/>
  <c r="CM162" i="1"/>
  <c r="EI162" i="1" s="1"/>
  <c r="EI41" i="1"/>
  <c r="EL41" i="1" s="1"/>
  <c r="EP41" i="1" s="1"/>
  <c r="CM135" i="1"/>
  <c r="EI135" i="1" s="1"/>
  <c r="CM131" i="1"/>
  <c r="EI131" i="1" s="1"/>
  <c r="CM136" i="1"/>
  <c r="EI136" i="1" s="1"/>
  <c r="CM166" i="1"/>
  <c r="EI166" i="1" s="1"/>
  <c r="CM140" i="1"/>
  <c r="EI140" i="1" s="1"/>
  <c r="CM64" i="1"/>
  <c r="EI64" i="1" s="1"/>
  <c r="CM161" i="1"/>
  <c r="EI161" i="1" s="1"/>
  <c r="CM137" i="1"/>
  <c r="EI137" i="1" s="1"/>
  <c r="CM169" i="1"/>
  <c r="EI169" i="1" s="1"/>
  <c r="CM73" i="1"/>
  <c r="EI73" i="1" s="1"/>
  <c r="CM85" i="1"/>
  <c r="EI85" i="1" s="1"/>
  <c r="CM87" i="1"/>
  <c r="EI87" i="1" s="1"/>
  <c r="CM88" i="1"/>
  <c r="EI88" i="1" s="1"/>
  <c r="CM78" i="1"/>
  <c r="EI78" i="1" s="1"/>
  <c r="EI17" i="1"/>
  <c r="EL17" i="1" s="1"/>
  <c r="EP17" i="1" s="1"/>
  <c r="CM120" i="1"/>
  <c r="EI120" i="1" s="1"/>
  <c r="CM148" i="1"/>
  <c r="EI148" i="1" s="1"/>
  <c r="CM95" i="1"/>
  <c r="EI95" i="1" s="1"/>
  <c r="CM160" i="1"/>
  <c r="EI160" i="1" s="1"/>
  <c r="CM153" i="1"/>
  <c r="EI153" i="1" s="1"/>
  <c r="CE147" i="1"/>
  <c r="CG147" i="1" s="1"/>
  <c r="CI147" i="1" s="1"/>
  <c r="DR114" i="1" a="1"/>
  <c r="DR114" i="1" s="1"/>
  <c r="BF127" i="1"/>
  <c r="CE96" i="1" l="1"/>
  <c r="CG96" i="1" s="1"/>
  <c r="CI96" i="1" s="1"/>
  <c r="CI7" i="1" s="1"/>
  <c r="EL56" i="1"/>
  <c r="EP56" i="1" s="1"/>
  <c r="DT58" i="1"/>
  <c r="DX58" i="1" s="1"/>
  <c r="EF58" i="1" s="1"/>
  <c r="BK58" i="1"/>
  <c r="DA58" i="1"/>
  <c r="DR58" i="1" a="1"/>
  <c r="DR58" i="1" s="1"/>
  <c r="EB58" i="1" s="1"/>
  <c r="EN58" i="1" s="1"/>
  <c r="CW58" i="1"/>
  <c r="DB58" i="1"/>
  <c r="DD58" i="1" s="1"/>
  <c r="BF59" i="1"/>
  <c r="BF60" i="1" s="1"/>
  <c r="DZ61" i="1"/>
  <c r="DZ62" i="1"/>
  <c r="CW127" i="1"/>
  <c r="DT127" i="1"/>
  <c r="DA127" i="1"/>
  <c r="BK127" i="1"/>
  <c r="DR127" i="1" a="1"/>
  <c r="DR127" i="1" s="1"/>
  <c r="EB114" i="1"/>
  <c r="DA60" i="1" l="1"/>
  <c r="DR60" i="1" a="1"/>
  <c r="DR60" i="1" s="1"/>
  <c r="EB60" i="1" s="1"/>
  <c r="EN60" i="1" s="1"/>
  <c r="BK60" i="1"/>
  <c r="DB60" i="1"/>
  <c r="DD60" i="1" s="1"/>
  <c r="CW60" i="1"/>
  <c r="DT60" i="1"/>
  <c r="DX60" i="1" s="1"/>
  <c r="EF60" i="1" s="1"/>
  <c r="DR59" i="1" a="1"/>
  <c r="DR59" i="1" s="1"/>
  <c r="EB59" i="1" s="1"/>
  <c r="EN59" i="1" s="1"/>
  <c r="BK59" i="1"/>
  <c r="CW59" i="1"/>
  <c r="DA59" i="1"/>
  <c r="DB59" i="1" s="1"/>
  <c r="DD59" i="1" s="1"/>
  <c r="DT59" i="1"/>
  <c r="DX59" i="1" s="1"/>
  <c r="EF59" i="1" s="1"/>
  <c r="BF61" i="1"/>
  <c r="BF63" i="1" s="1"/>
  <c r="DR63" i="1" s="1" a="1"/>
  <c r="DR63" i="1" s="1"/>
  <c r="EB63" i="1" s="1"/>
  <c r="EL58" i="1"/>
  <c r="EP58" i="1" s="1"/>
  <c r="BF62" i="1"/>
  <c r="DR62" i="1" s="1" a="1"/>
  <c r="DR62" i="1" s="1"/>
  <c r="EB62" i="1" s="1"/>
  <c r="EN62" i="1" s="1"/>
  <c r="DZ63" i="1"/>
  <c r="DZ64" i="1" s="1"/>
  <c r="EB127" i="1"/>
  <c r="DX127" i="1"/>
  <c r="DB127" i="1"/>
  <c r="DD127" i="1" s="1"/>
  <c r="AH7" i="1"/>
  <c r="EL60" i="1" l="1"/>
  <c r="EP60" i="1" s="1"/>
  <c r="EL59" i="1"/>
  <c r="EP59" i="1" s="1"/>
  <c r="DA62" i="1"/>
  <c r="CW62" i="1"/>
  <c r="DR61" i="1" a="1"/>
  <c r="DR61" i="1" s="1"/>
  <c r="EB61" i="1" s="1"/>
  <c r="EN61" i="1" s="1"/>
  <c r="BK61" i="1"/>
  <c r="DT61" i="1"/>
  <c r="DX61" i="1" s="1"/>
  <c r="EF61" i="1" s="1"/>
  <c r="CW61" i="1"/>
  <c r="DA61" i="1"/>
  <c r="DT62" i="1"/>
  <c r="DX62" i="1" s="1"/>
  <c r="EF62" i="1" s="1"/>
  <c r="EL62" i="1" s="1"/>
  <c r="BK62" i="1"/>
  <c r="DB61" i="1"/>
  <c r="DB62" i="1"/>
  <c r="BK63" i="1"/>
  <c r="CW63" i="1"/>
  <c r="DT63" i="1"/>
  <c r="DX63" i="1" s="1"/>
  <c r="EF63" i="1" s="1"/>
  <c r="EL63" i="1" s="1"/>
  <c r="DA63" i="1"/>
  <c r="BF64" i="1"/>
  <c r="DR64" i="1" s="1" a="1"/>
  <c r="DR64" i="1" s="1"/>
  <c r="EB64" i="1" s="1"/>
  <c r="EN64" i="1" s="1"/>
  <c r="EN63" i="1"/>
  <c r="DZ65" i="1"/>
  <c r="DZ67" i="1"/>
  <c r="EN67" i="1" s="1"/>
  <c r="U29" i="5"/>
  <c r="P29" i="5"/>
  <c r="N8" i="5"/>
  <c r="U22" i="5"/>
  <c r="P22" i="5"/>
  <c r="EL61" i="1" l="1"/>
  <c r="DD62" i="1"/>
  <c r="EP62" i="1" s="1"/>
  <c r="DD61" i="1"/>
  <c r="EN65" i="1"/>
  <c r="DB63" i="1"/>
  <c r="DD63" i="1" s="1"/>
  <c r="EP63" i="1" s="1"/>
  <c r="DZ66" i="1"/>
  <c r="BK64" i="1"/>
  <c r="CW64" i="1"/>
  <c r="DA64" i="1"/>
  <c r="DT64" i="1"/>
  <c r="DX64" i="1" s="1"/>
  <c r="EF64" i="1" s="1"/>
  <c r="EL64" i="1" s="1"/>
  <c r="BF65" i="1"/>
  <c r="EF67" i="1"/>
  <c r="EL67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EP61" i="1" l="1"/>
  <c r="BK65" i="1"/>
  <c r="CW65" i="1"/>
  <c r="DT65" i="1"/>
  <c r="DX65" i="1" s="1"/>
  <c r="EF65" i="1" s="1"/>
  <c r="EL65" i="1" s="1"/>
  <c r="DA65" i="1"/>
  <c r="BF66" i="1"/>
  <c r="DR66" i="1" s="1" a="1"/>
  <c r="DR66" i="1" s="1"/>
  <c r="EB66" i="1" s="1"/>
  <c r="EN66" i="1"/>
  <c r="DB64" i="1"/>
  <c r="DD64" i="1" s="1"/>
  <c r="EP64" i="1" s="1"/>
  <c r="DZ68" i="1"/>
  <c r="EN68" i="1" s="1"/>
  <c r="U24" i="5"/>
  <c r="BF141" i="1"/>
  <c r="CW141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P8" i="5" s="1"/>
  <c r="P20" i="5"/>
  <c r="P19" i="5" s="1"/>
  <c r="P26" i="5"/>
  <c r="O9" i="5"/>
  <c r="S9" i="5" s="1"/>
  <c r="N10" i="5"/>
  <c r="U20" i="5"/>
  <c r="T8" i="5"/>
  <c r="S8" i="5"/>
  <c r="Q8" i="5"/>
  <c r="R8" i="5" s="1"/>
  <c r="BK66" i="1" l="1"/>
  <c r="CW66" i="1"/>
  <c r="DA66" i="1"/>
  <c r="DT66" i="1"/>
  <c r="DX66" i="1" s="1"/>
  <c r="EF66" i="1" s="1"/>
  <c r="EL66" i="1" s="1"/>
  <c r="BF68" i="1"/>
  <c r="DR68" i="1" s="1" a="1"/>
  <c r="DR68" i="1" s="1"/>
  <c r="EB68" i="1" s="1"/>
  <c r="DB65" i="1"/>
  <c r="DD65" i="1" s="1"/>
  <c r="EP65" i="1" s="1"/>
  <c r="DZ69" i="1"/>
  <c r="EN69" i="1" s="1"/>
  <c r="U23" i="5"/>
  <c r="J23" i="5" s="1"/>
  <c r="J24" i="5" s="1"/>
  <c r="J25" i="5" s="1"/>
  <c r="BK141" i="1"/>
  <c r="DA141" i="1"/>
  <c r="DB141" i="1" s="1"/>
  <c r="DT141" i="1"/>
  <c r="DX141" i="1" s="1"/>
  <c r="DR141" i="1" a="1"/>
  <c r="DR141" i="1" s="1"/>
  <c r="EB141" i="1" s="1"/>
  <c r="P18" i="5"/>
  <c r="P17" i="5" s="1"/>
  <c r="P16" i="5" s="1"/>
  <c r="DZ70" i="1"/>
  <c r="U19" i="5"/>
  <c r="Q9" i="5"/>
  <c r="R9" i="5" s="1"/>
  <c r="T9" i="5"/>
  <c r="O10" i="5"/>
  <c r="N11" i="5"/>
  <c r="DZ71" i="1" l="1"/>
  <c r="DB66" i="1"/>
  <c r="DD66" i="1" s="1"/>
  <c r="EP66" i="1" s="1"/>
  <c r="BK68" i="1"/>
  <c r="CW68" i="1"/>
  <c r="DA68" i="1"/>
  <c r="DT68" i="1"/>
  <c r="DX68" i="1" s="1"/>
  <c r="EF68" i="1" s="1"/>
  <c r="EL68" i="1" s="1"/>
  <c r="BF69" i="1"/>
  <c r="DR69" i="1" s="1" a="1"/>
  <c r="DR69" i="1" s="1"/>
  <c r="EB69" i="1" s="1"/>
  <c r="DD141" i="1"/>
  <c r="U18" i="5"/>
  <c r="DZ72" i="1"/>
  <c r="DZ73" i="1" s="1"/>
  <c r="N12" i="5"/>
  <c r="O11" i="5"/>
  <c r="T10" i="5"/>
  <c r="Q10" i="5"/>
  <c r="R10" i="5" s="1"/>
  <c r="S10" i="5"/>
  <c r="DB68" i="1" l="1"/>
  <c r="DD68" i="1" s="1"/>
  <c r="EP68" i="1" s="1"/>
  <c r="CW69" i="1"/>
  <c r="BK69" i="1"/>
  <c r="DA69" i="1"/>
  <c r="DT69" i="1"/>
  <c r="DX69" i="1" s="1"/>
  <c r="EF69" i="1" s="1"/>
  <c r="EL69" i="1" s="1"/>
  <c r="BF70" i="1"/>
  <c r="DR70" i="1" s="1" a="1"/>
  <c r="DR70" i="1" s="1"/>
  <c r="EB70" i="1" s="1"/>
  <c r="EN70" i="1" s="1"/>
  <c r="U17" i="5"/>
  <c r="U16" i="5" s="1"/>
  <c r="U15" i="5" s="1"/>
  <c r="U14" i="5" s="1"/>
  <c r="U13" i="5" s="1"/>
  <c r="U12" i="5" s="1"/>
  <c r="DZ74" i="1"/>
  <c r="N13" i="5"/>
  <c r="N14" i="5" s="1"/>
  <c r="T11" i="5"/>
  <c r="S11" i="5"/>
  <c r="Q11" i="5"/>
  <c r="R11" i="5" s="1"/>
  <c r="O12" i="5"/>
  <c r="DB69" i="1" l="1"/>
  <c r="DD69" i="1" s="1"/>
  <c r="EP69" i="1" s="1"/>
  <c r="BK70" i="1"/>
  <c r="CW70" i="1"/>
  <c r="DA70" i="1"/>
  <c r="DT70" i="1"/>
  <c r="DX70" i="1" s="1"/>
  <c r="EF70" i="1" s="1"/>
  <c r="EL70" i="1" s="1"/>
  <c r="BF71" i="1"/>
  <c r="DR71" i="1" s="1" a="1"/>
  <c r="DR71" i="1" s="1"/>
  <c r="EB71" i="1" s="1"/>
  <c r="EN71" i="1" s="1"/>
  <c r="U11" i="5"/>
  <c r="U10" i="5" s="1"/>
  <c r="W11" i="5"/>
  <c r="DZ75" i="1"/>
  <c r="O13" i="5"/>
  <c r="S13" i="5" s="1"/>
  <c r="O14" i="5"/>
  <c r="N15" i="5"/>
  <c r="S12" i="5"/>
  <c r="T12" i="5"/>
  <c r="Q12" i="5"/>
  <c r="R12" i="5" s="1"/>
  <c r="BK71" i="1" l="1"/>
  <c r="CW71" i="1"/>
  <c r="DT71" i="1"/>
  <c r="DX71" i="1" s="1"/>
  <c r="EF71" i="1" s="1"/>
  <c r="EL71" i="1" s="1"/>
  <c r="DA71" i="1"/>
  <c r="BF72" i="1"/>
  <c r="DR72" i="1" s="1" a="1"/>
  <c r="DR72" i="1" s="1"/>
  <c r="EB72" i="1" s="1"/>
  <c r="EN72" i="1" s="1"/>
  <c r="DB70" i="1"/>
  <c r="DD70" i="1" s="1"/>
  <c r="EP70" i="1" s="1"/>
  <c r="T13" i="5"/>
  <c r="U9" i="5"/>
  <c r="U8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DT193" i="1"/>
  <c r="DX193" i="1" s="1"/>
  <c r="BF195" i="1"/>
  <c r="Q13" i="5"/>
  <c r="R13" i="5" s="1"/>
  <c r="W13" i="5" s="1"/>
  <c r="DZ76" i="1"/>
  <c r="W12" i="5"/>
  <c r="N16" i="5"/>
  <c r="O15" i="5"/>
  <c r="Q14" i="5"/>
  <c r="R14" i="5" s="1"/>
  <c r="S14" i="5"/>
  <c r="T14" i="5"/>
  <c r="J8" i="5" l="1"/>
  <c r="W8" i="5"/>
  <c r="BK72" i="1"/>
  <c r="CW72" i="1"/>
  <c r="DT72" i="1"/>
  <c r="DX72" i="1" s="1"/>
  <c r="EF72" i="1" s="1"/>
  <c r="EL72" i="1" s="1"/>
  <c r="DA72" i="1"/>
  <c r="BF73" i="1"/>
  <c r="DR73" i="1" s="1" a="1"/>
  <c r="DR73" i="1" s="1"/>
  <c r="EB73" i="1" s="1"/>
  <c r="EN73" i="1" s="1"/>
  <c r="BF196" i="1"/>
  <c r="CW196" i="1" s="1"/>
  <c r="CW195" i="1"/>
  <c r="DB71" i="1"/>
  <c r="DD71" i="1" s="1"/>
  <c r="EP71" i="1" s="1"/>
  <c r="J9" i="5"/>
  <c r="W9" i="5"/>
  <c r="T256" i="1"/>
  <c r="U256" i="1" s="1"/>
  <c r="T253" i="1"/>
  <c r="U253" i="1" s="1"/>
  <c r="T255" i="1"/>
  <c r="U255" i="1" s="1"/>
  <c r="T254" i="1"/>
  <c r="U254" i="1" s="1"/>
  <c r="BK195" i="1"/>
  <c r="DT195" i="1"/>
  <c r="DX195" i="1" s="1"/>
  <c r="DA195" i="1"/>
  <c r="DR195" i="1" a="1"/>
  <c r="DR195" i="1" s="1"/>
  <c r="EB195" i="1" s="1"/>
  <c r="DT196" i="1"/>
  <c r="DX196" i="1" s="1"/>
  <c r="BF197" i="1"/>
  <c r="CW197" i="1" s="1"/>
  <c r="DZ77" i="1"/>
  <c r="EN77" i="1" s="1"/>
  <c r="N17" i="5"/>
  <c r="W14" i="5"/>
  <c r="Q15" i="5"/>
  <c r="R15" i="5" s="1"/>
  <c r="T15" i="5"/>
  <c r="S15" i="5"/>
  <c r="O16" i="5"/>
  <c r="DR196" i="1" l="1" a="1"/>
  <c r="DR196" i="1" s="1"/>
  <c r="EB196" i="1" s="1"/>
  <c r="BK73" i="1"/>
  <c r="CW73" i="1"/>
  <c r="DT73" i="1"/>
  <c r="DX73" i="1" s="1"/>
  <c r="EF73" i="1" s="1"/>
  <c r="EL73" i="1" s="1"/>
  <c r="DA73" i="1"/>
  <c r="BF74" i="1"/>
  <c r="DR74" i="1" s="1" a="1"/>
  <c r="DR74" i="1" s="1"/>
  <c r="EB74" i="1" s="1"/>
  <c r="EN74" i="1" s="1"/>
  <c r="DB72" i="1"/>
  <c r="DD72" i="1" s="1"/>
  <c r="EP72" i="1" s="1"/>
  <c r="BK196" i="1"/>
  <c r="DA196" i="1"/>
  <c r="DB195" i="1"/>
  <c r="DD195" i="1" s="1"/>
  <c r="DT197" i="1"/>
  <c r="BK197" i="1"/>
  <c r="DA197" i="1"/>
  <c r="BF198" i="1"/>
  <c r="DR197" i="1" a="1"/>
  <c r="DR197" i="1" s="1"/>
  <c r="DB196" i="1"/>
  <c r="N18" i="5"/>
  <c r="DZ78" i="1"/>
  <c r="O17" i="5"/>
  <c r="S17" i="5" s="1"/>
  <c r="W15" i="5"/>
  <c r="S16" i="5"/>
  <c r="Q16" i="5"/>
  <c r="R16" i="5" s="1"/>
  <c r="T16" i="5"/>
  <c r="BK74" i="1" l="1"/>
  <c r="CW74" i="1"/>
  <c r="DT74" i="1"/>
  <c r="DX74" i="1" s="1"/>
  <c r="EF74" i="1" s="1"/>
  <c r="EL74" i="1" s="1"/>
  <c r="DA74" i="1"/>
  <c r="BF75" i="1"/>
  <c r="DR75" i="1" s="1" a="1"/>
  <c r="DR75" i="1" s="1"/>
  <c r="EB75" i="1" s="1"/>
  <c r="EN75" i="1" s="1"/>
  <c r="DB73" i="1"/>
  <c r="DD73" i="1" s="1"/>
  <c r="EP73" i="1" s="1"/>
  <c r="DD196" i="1"/>
  <c r="BF201" i="1"/>
  <c r="CW201" i="1" s="1"/>
  <c r="CW198" i="1"/>
  <c r="DT201" i="1"/>
  <c r="DX201" i="1" s="1"/>
  <c r="O18" i="5"/>
  <c r="S18" i="5" s="1"/>
  <c r="N19" i="5"/>
  <c r="N20" i="5" s="1"/>
  <c r="EB197" i="1"/>
  <c r="DX197" i="1"/>
  <c r="DT198" i="1"/>
  <c r="DX198" i="1" s="1"/>
  <c r="DA198" i="1"/>
  <c r="BK198" i="1"/>
  <c r="BF203" i="1"/>
  <c r="DR198" i="1" a="1"/>
  <c r="DR198" i="1" s="1"/>
  <c r="EB198" i="1" s="1"/>
  <c r="DB197" i="1"/>
  <c r="DD197" i="1" s="1"/>
  <c r="T68" i="1"/>
  <c r="U68" i="1" s="1"/>
  <c r="T65" i="1"/>
  <c r="U65" i="1" s="1"/>
  <c r="T69" i="1"/>
  <c r="U69" i="1" s="1"/>
  <c r="T67" i="1"/>
  <c r="U67" i="1" s="1"/>
  <c r="T66" i="1"/>
  <c r="U66" i="1" s="1"/>
  <c r="T64" i="1"/>
  <c r="U64" i="1" s="1"/>
  <c r="T63" i="1"/>
  <c r="U63" i="1" s="1"/>
  <c r="T61" i="1"/>
  <c r="U61" i="1" s="1"/>
  <c r="T62" i="1"/>
  <c r="U62" i="1" s="1"/>
  <c r="DZ79" i="1"/>
  <c r="EN79" i="1" s="1"/>
  <c r="Q17" i="5"/>
  <c r="R17" i="5" s="1"/>
  <c r="T17" i="5"/>
  <c r="W16" i="5"/>
  <c r="T71" i="1" l="1"/>
  <c r="U71" i="1" s="1"/>
  <c r="T72" i="1"/>
  <c r="U72" i="1" s="1"/>
  <c r="T70" i="1"/>
  <c r="U70" i="1" s="1"/>
  <c r="T73" i="1"/>
  <c r="U73" i="1" s="1"/>
  <c r="T74" i="1"/>
  <c r="Q13" i="15"/>
  <c r="W17" i="5"/>
  <c r="T37" i="1"/>
  <c r="U37" i="1" s="1"/>
  <c r="BK201" i="1"/>
  <c r="DA201" i="1"/>
  <c r="BK75" i="1"/>
  <c r="CW75" i="1"/>
  <c r="DT75" i="1"/>
  <c r="DX75" i="1" s="1"/>
  <c r="EF75" i="1" s="1"/>
  <c r="EL75" i="1" s="1"/>
  <c r="DA75" i="1"/>
  <c r="BF76" i="1"/>
  <c r="DR76" i="1" s="1" a="1"/>
  <c r="DR76" i="1" s="1"/>
  <c r="EB76" i="1" s="1"/>
  <c r="EN76" i="1" s="1"/>
  <c r="DB74" i="1"/>
  <c r="DD74" i="1" s="1"/>
  <c r="EP74" i="1" s="1"/>
  <c r="BF205" i="1"/>
  <c r="CW205" i="1" s="1"/>
  <c r="CW203" i="1"/>
  <c r="DR201" i="1" a="1"/>
  <c r="DR201" i="1" s="1"/>
  <c r="EB201" i="1" s="1"/>
  <c r="N21" i="5"/>
  <c r="T157" i="1" s="1"/>
  <c r="T36" i="1"/>
  <c r="U36" i="1" s="1"/>
  <c r="T18" i="5"/>
  <c r="Q18" i="5"/>
  <c r="R18" i="5" s="1"/>
  <c r="DB201" i="1"/>
  <c r="DT205" i="1"/>
  <c r="DX205" i="1" s="1"/>
  <c r="O19" i="5"/>
  <c r="DT203" i="1"/>
  <c r="BK203" i="1"/>
  <c r="DA203" i="1"/>
  <c r="BF207" i="1"/>
  <c r="DR203" i="1" a="1"/>
  <c r="DR203" i="1" s="1"/>
  <c r="DB198" i="1"/>
  <c r="DD198" i="1" s="1"/>
  <c r="T156" i="1"/>
  <c r="U156" i="1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DZ80" i="1"/>
  <c r="V13" i="15"/>
  <c r="T155" i="1" l="1"/>
  <c r="U155" i="1" s="1"/>
  <c r="T158" i="1"/>
  <c r="U158" i="1" s="1"/>
  <c r="O21" i="5"/>
  <c r="T21" i="5" s="1"/>
  <c r="N22" i="5"/>
  <c r="W18" i="5"/>
  <c r="DD201" i="1"/>
  <c r="DR205" i="1" a="1"/>
  <c r="DR205" i="1" s="1"/>
  <c r="EB205" i="1" s="1"/>
  <c r="BK76" i="1"/>
  <c r="CW76" i="1"/>
  <c r="DT76" i="1"/>
  <c r="DX76" i="1" s="1"/>
  <c r="EF76" i="1" s="1"/>
  <c r="EL76" i="1" s="1"/>
  <c r="DA76" i="1"/>
  <c r="BF77" i="1"/>
  <c r="DR77" i="1" s="1" a="1"/>
  <c r="DR77" i="1" s="1"/>
  <c r="EB77" i="1" s="1"/>
  <c r="BF228" i="1"/>
  <c r="CW228" i="1" s="1"/>
  <c r="CW207" i="1"/>
  <c r="DA205" i="1"/>
  <c r="DB205" i="1" s="1"/>
  <c r="DB75" i="1"/>
  <c r="DD75" i="1" s="1"/>
  <c r="EP75" i="1" s="1"/>
  <c r="BK205" i="1"/>
  <c r="Q9" i="15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DT228" i="1"/>
  <c r="DX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U157" i="1"/>
  <c r="EB203" i="1"/>
  <c r="DX203" i="1"/>
  <c r="DT207" i="1"/>
  <c r="DA207" i="1"/>
  <c r="DB207" i="1" s="1"/>
  <c r="BK207" i="1"/>
  <c r="BF244" i="1"/>
  <c r="CW244" i="1" s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DZ81" i="1"/>
  <c r="Q30" i="15" l="1"/>
  <c r="V30" i="15" s="1"/>
  <c r="X30" i="15" s="1"/>
  <c r="Q21" i="5"/>
  <c r="R21" i="5" s="1"/>
  <c r="S21" i="5"/>
  <c r="O22" i="5"/>
  <c r="T22" i="5" s="1"/>
  <c r="N23" i="5"/>
  <c r="Q18" i="15" s="1"/>
  <c r="V18" i="15" s="1"/>
  <c r="DR228" i="1" a="1"/>
  <c r="DR228" i="1" s="1"/>
  <c r="EB228" i="1" s="1"/>
  <c r="BK228" i="1"/>
  <c r="DA228" i="1"/>
  <c r="DB228" i="1" s="1"/>
  <c r="DD205" i="1"/>
  <c r="BK77" i="1"/>
  <c r="CW77" i="1"/>
  <c r="DA77" i="1"/>
  <c r="DB77" i="1" s="1"/>
  <c r="DT77" i="1"/>
  <c r="DX77" i="1" s="1"/>
  <c r="EF77" i="1" s="1"/>
  <c r="EL77" i="1" s="1"/>
  <c r="BF78" i="1"/>
  <c r="DR78" i="1" s="1" a="1"/>
  <c r="DR78" i="1" s="1"/>
  <c r="EB78" i="1" s="1"/>
  <c r="EN78" i="1" s="1"/>
  <c r="DB76" i="1"/>
  <c r="DD76" i="1" s="1"/>
  <c r="EP76" i="1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CW328" i="1" s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DZ82" i="1"/>
  <c r="V9" i="15"/>
  <c r="T154" i="1" l="1"/>
  <c r="U154" i="1" s="1"/>
  <c r="N24" i="5"/>
  <c r="Q17" i="15" s="1"/>
  <c r="V17" i="15" s="1"/>
  <c r="W21" i="5"/>
  <c r="Q22" i="5"/>
  <c r="R22" i="5" s="1"/>
  <c r="S22" i="5"/>
  <c r="DD228" i="1"/>
  <c r="T26" i="1"/>
  <c r="U26" i="1" s="1"/>
  <c r="O23" i="5"/>
  <c r="BK78" i="1"/>
  <c r="CW78" i="1"/>
  <c r="DT78" i="1"/>
  <c r="DX78" i="1" s="1"/>
  <c r="EF78" i="1" s="1"/>
  <c r="EL78" i="1" s="1"/>
  <c r="DA78" i="1"/>
  <c r="BF79" i="1"/>
  <c r="DR79" i="1" s="1" a="1"/>
  <c r="DR79" i="1" s="1"/>
  <c r="EB79" i="1" s="1"/>
  <c r="DD77" i="1"/>
  <c r="EP77" i="1" s="1"/>
  <c r="T13" i="1"/>
  <c r="T14" i="1"/>
  <c r="U14" i="1" s="1"/>
  <c r="T16" i="1"/>
  <c r="U16" i="1" s="1"/>
  <c r="T15" i="1"/>
  <c r="U15" i="1" s="1"/>
  <c r="Q8" i="15"/>
  <c r="V8" i="15" s="1"/>
  <c r="T91" i="1"/>
  <c r="U91" i="1" s="1"/>
  <c r="T90" i="1"/>
  <c r="U90" i="1" s="1"/>
  <c r="T95" i="1"/>
  <c r="U95" i="1" s="1"/>
  <c r="T94" i="1"/>
  <c r="U94" i="1" s="1"/>
  <c r="T93" i="1"/>
  <c r="U93" i="1" s="1"/>
  <c r="T88" i="1"/>
  <c r="U88" i="1" s="1"/>
  <c r="T92" i="1"/>
  <c r="U92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DZ83" i="1"/>
  <c r="N26" i="5"/>
  <c r="V21" i="15"/>
  <c r="N25" i="5" l="1"/>
  <c r="O24" i="5"/>
  <c r="W22" i="5"/>
  <c r="M12" i="7"/>
  <c r="T23" i="5"/>
  <c r="S23" i="5"/>
  <c r="Q23" i="5"/>
  <c r="R23" i="5" s="1"/>
  <c r="W23" i="5" s="1"/>
  <c r="CW79" i="1"/>
  <c r="BF80" i="1"/>
  <c r="DR80" i="1" s="1" a="1"/>
  <c r="DR80" i="1" s="1"/>
  <c r="EB80" i="1" s="1"/>
  <c r="EN80" i="1" s="1"/>
  <c r="DT79" i="1"/>
  <c r="DX79" i="1" s="1"/>
  <c r="EF79" i="1" s="1"/>
  <c r="EL79" i="1" s="1"/>
  <c r="BK79" i="1"/>
  <c r="DA79" i="1"/>
  <c r="DB78" i="1"/>
  <c r="DD78" i="1" s="1"/>
  <c r="EP78" i="1" s="1"/>
  <c r="DF339" i="1"/>
  <c r="CW339" i="1"/>
  <c r="M33" i="7"/>
  <c r="U13" i="1"/>
  <c r="U75" i="1"/>
  <c r="M17" i="7"/>
  <c r="DA339" i="1"/>
  <c r="DB339" i="1" s="1"/>
  <c r="DD339" i="1" s="1"/>
  <c r="DT339" i="1"/>
  <c r="DX339" i="1" s="1"/>
  <c r="BK339" i="1"/>
  <c r="DR339" i="1" a="1"/>
  <c r="DR339" i="1" s="1"/>
  <c r="EB339" i="1" s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DZ84" i="1"/>
  <c r="O26" i="5"/>
  <c r="T26" i="5" s="1"/>
  <c r="Q16" i="15" l="1"/>
  <c r="V16" i="15" s="1"/>
  <c r="T99" i="1"/>
  <c r="U99" i="1" s="1"/>
  <c r="T98" i="1"/>
  <c r="U98" i="1" s="1"/>
  <c r="T101" i="1"/>
  <c r="U101" i="1" s="1"/>
  <c r="T106" i="1"/>
  <c r="U106" i="1" s="1"/>
  <c r="T105" i="1"/>
  <c r="U105" i="1" s="1"/>
  <c r="T96" i="1"/>
  <c r="U96" i="1" s="1"/>
  <c r="T103" i="1"/>
  <c r="U103" i="1" s="1"/>
  <c r="T104" i="1"/>
  <c r="U104" i="1" s="1"/>
  <c r="T100" i="1"/>
  <c r="U100" i="1" s="1"/>
  <c r="T102" i="1"/>
  <c r="U102" i="1" s="1"/>
  <c r="T97" i="1"/>
  <c r="U97" i="1" s="1"/>
  <c r="T24" i="5"/>
  <c r="Q24" i="5"/>
  <c r="R24" i="5" s="1"/>
  <c r="W24" i="5" s="1"/>
  <c r="S24" i="5"/>
  <c r="O25" i="5"/>
  <c r="T170" i="1"/>
  <c r="U170" i="1" s="1"/>
  <c r="T172" i="1"/>
  <c r="U172" i="1" s="1"/>
  <c r="T171" i="1"/>
  <c r="U171" i="1" s="1"/>
  <c r="DB79" i="1"/>
  <c r="DD79" i="1" s="1"/>
  <c r="EP79" i="1" s="1"/>
  <c r="BK80" i="1"/>
  <c r="CW80" i="1"/>
  <c r="DT80" i="1"/>
  <c r="DX80" i="1" s="1"/>
  <c r="EF80" i="1" s="1"/>
  <c r="EL80" i="1" s="1"/>
  <c r="DA80" i="1"/>
  <c r="BF81" i="1"/>
  <c r="DR81" i="1" s="1" a="1"/>
  <c r="DR81" i="1" s="1"/>
  <c r="EB81" i="1" s="1"/>
  <c r="EN81" i="1" s="1"/>
  <c r="T265" i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T159" i="1"/>
  <c r="U159" i="1" s="1"/>
  <c r="T167" i="1"/>
  <c r="U167" i="1" s="1"/>
  <c r="Q25" i="15"/>
  <c r="V25" i="15" s="1"/>
  <c r="DZ85" i="1"/>
  <c r="Q26" i="5"/>
  <c r="R26" i="5" s="1"/>
  <c r="S26" i="5"/>
  <c r="N29" i="5"/>
  <c r="T226" i="1" s="1"/>
  <c r="U226" i="1" s="1"/>
  <c r="O28" i="5"/>
  <c r="Q28" i="5" s="1"/>
  <c r="R28" i="5" s="1"/>
  <c r="M31" i="7"/>
  <c r="M29" i="7"/>
  <c r="Q25" i="5" l="1"/>
  <c r="R25" i="5" s="1"/>
  <c r="W25" i="5" s="1"/>
  <c r="T25" i="5"/>
  <c r="S25" i="5"/>
  <c r="U116" i="1"/>
  <c r="M25" i="7"/>
  <c r="U168" i="1"/>
  <c r="M21" i="7"/>
  <c r="DZ86" i="1"/>
  <c r="EN86" i="1" s="1"/>
  <c r="BK81" i="1"/>
  <c r="CW81" i="1"/>
  <c r="DT81" i="1"/>
  <c r="DX81" i="1" s="1"/>
  <c r="EF81" i="1" s="1"/>
  <c r="EL81" i="1" s="1"/>
  <c r="DA81" i="1"/>
  <c r="BF82" i="1"/>
  <c r="DR82" i="1" s="1" a="1"/>
  <c r="DR82" i="1" s="1"/>
  <c r="EB82" i="1" s="1"/>
  <c r="EN82" i="1" s="1"/>
  <c r="DB80" i="1"/>
  <c r="DD80" i="1" s="1"/>
  <c r="EP80" i="1" s="1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Q24" i="15"/>
  <c r="V24" i="15" s="1"/>
  <c r="N30" i="5"/>
  <c r="T202" i="1" s="1"/>
  <c r="U202" i="1" s="1"/>
  <c r="U247" i="1"/>
  <c r="U166" i="1"/>
  <c r="M13" i="7"/>
  <c r="Q27" i="5"/>
  <c r="R27" i="5" s="1"/>
  <c r="W27" i="5" s="1"/>
  <c r="T27" i="5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M24" i="7" s="1"/>
  <c r="T141" i="1"/>
  <c r="U141" i="1" s="1"/>
  <c r="T127" i="1"/>
  <c r="U127" i="1" s="1"/>
  <c r="T146" i="1"/>
  <c r="U146" i="1" s="1"/>
  <c r="T137" i="1"/>
  <c r="U137" i="1" s="1"/>
  <c r="Q19" i="15"/>
  <c r="V19" i="15" s="1"/>
  <c r="O29" i="5"/>
  <c r="S29" i="5" s="1"/>
  <c r="T42" i="1"/>
  <c r="M16" i="7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DZ87" i="1" l="1"/>
  <c r="U143" i="1"/>
  <c r="M23" i="7"/>
  <c r="M11" i="7"/>
  <c r="DZ88" i="1"/>
  <c r="BK82" i="1"/>
  <c r="CW82" i="1"/>
  <c r="DA82" i="1"/>
  <c r="DT82" i="1"/>
  <c r="DX82" i="1" s="1"/>
  <c r="EF82" i="1" s="1"/>
  <c r="EL82" i="1" s="1"/>
  <c r="BF83" i="1"/>
  <c r="DR83" i="1" s="1" a="1"/>
  <c r="DR83" i="1" s="1"/>
  <c r="EB83" i="1" s="1"/>
  <c r="EN83" i="1" s="1"/>
  <c r="DB81" i="1"/>
  <c r="DD81" i="1" s="1"/>
  <c r="EP81" i="1" s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Q29" i="5"/>
  <c r="R29" i="5" s="1"/>
  <c r="U130" i="1"/>
  <c r="M15" i="7"/>
  <c r="T29" i="5"/>
  <c r="U43" i="1"/>
  <c r="M10" i="7"/>
  <c r="DZ89" i="1"/>
  <c r="W28" i="5"/>
  <c r="U187" i="1" l="1"/>
  <c r="M20" i="7"/>
  <c r="BK83" i="1"/>
  <c r="CW83" i="1"/>
  <c r="DA83" i="1"/>
  <c r="DT83" i="1"/>
  <c r="DX83" i="1" s="1"/>
  <c r="EF83" i="1" s="1"/>
  <c r="EL83" i="1" s="1"/>
  <c r="BF84" i="1"/>
  <c r="DR84" i="1" s="1" a="1"/>
  <c r="DR84" i="1" s="1"/>
  <c r="EB84" i="1" s="1"/>
  <c r="EN84" i="1" s="1"/>
  <c r="DB82" i="1"/>
  <c r="DD82" i="1" s="1"/>
  <c r="EP82" i="1" s="1"/>
  <c r="X20" i="15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U173" i="1"/>
  <c r="M32" i="7"/>
  <c r="U287" i="1"/>
  <c r="M26" i="7"/>
  <c r="W29" i="5"/>
  <c r="Q30" i="5"/>
  <c r="R30" i="5" s="1"/>
  <c r="T30" i="5"/>
  <c r="S30" i="5"/>
  <c r="DZ90" i="1"/>
  <c r="BK84" i="1" l="1"/>
  <c r="CW84" i="1"/>
  <c r="DT84" i="1"/>
  <c r="DX84" i="1" s="1"/>
  <c r="EF84" i="1" s="1"/>
  <c r="EL84" i="1" s="1"/>
  <c r="DA84" i="1"/>
  <c r="DB84" i="1" s="1"/>
  <c r="BF85" i="1"/>
  <c r="DR85" i="1" s="1" a="1"/>
  <c r="DR85" i="1" s="1"/>
  <c r="EB85" i="1" s="1"/>
  <c r="EN85" i="1" s="1"/>
  <c r="DB83" i="1"/>
  <c r="DD83" i="1" s="1"/>
  <c r="EP83" i="1" s="1"/>
  <c r="W30" i="5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DZ91" i="1"/>
  <c r="EN91" i="1" s="1"/>
  <c r="DL13" i="1"/>
  <c r="DO13" i="1"/>
  <c r="EE13" i="1" s="1"/>
  <c r="BK85" i="1" l="1"/>
  <c r="CW85" i="1"/>
  <c r="DA85" i="1"/>
  <c r="DT85" i="1"/>
  <c r="DX85" i="1" s="1"/>
  <c r="EF85" i="1" s="1"/>
  <c r="EL85" i="1" s="1"/>
  <c r="BF86" i="1"/>
  <c r="DR86" i="1" s="1" a="1"/>
  <c r="DR86" i="1" s="1"/>
  <c r="EB86" i="1" s="1"/>
  <c r="DD84" i="1"/>
  <c r="EP84" i="1" s="1"/>
  <c r="EF91" i="1"/>
  <c r="EL91" i="1" s="1"/>
  <c r="DZ92" i="1"/>
  <c r="DQ13" i="1"/>
  <c r="DR13" i="1" s="1" a="1"/>
  <c r="DR13" i="1" s="1"/>
  <c r="EB13" i="1" s="1"/>
  <c r="EL13" i="1" s="1"/>
  <c r="EN13" i="1" l="1"/>
  <c r="DB85" i="1"/>
  <c r="DD85" i="1" s="1"/>
  <c r="EP85" i="1" s="1"/>
  <c r="BK86" i="1"/>
  <c r="CW86" i="1"/>
  <c r="DA86" i="1"/>
  <c r="DB86" i="1" s="1"/>
  <c r="DT86" i="1"/>
  <c r="DX86" i="1" s="1"/>
  <c r="EF86" i="1" s="1"/>
  <c r="EL86" i="1" s="1"/>
  <c r="BF87" i="1"/>
  <c r="DR87" i="1" s="1" a="1"/>
  <c r="DR87" i="1" s="1"/>
  <c r="EB87" i="1" s="1"/>
  <c r="EN87" i="1" s="1"/>
  <c r="EP91" i="1"/>
  <c r="DZ93" i="1"/>
  <c r="EP13" i="1"/>
  <c r="BK87" i="1" l="1"/>
  <c r="CW87" i="1"/>
  <c r="DA87" i="1"/>
  <c r="DT87" i="1"/>
  <c r="DX87" i="1" s="1"/>
  <c r="EF87" i="1" s="1"/>
  <c r="EL87" i="1" s="1"/>
  <c r="BF88" i="1"/>
  <c r="DR88" i="1" s="1" a="1"/>
  <c r="DR88" i="1" s="1"/>
  <c r="EB88" i="1" s="1"/>
  <c r="EN88" i="1" s="1"/>
  <c r="DD86" i="1"/>
  <c r="EP86" i="1" s="1"/>
  <c r="DZ94" i="1"/>
  <c r="DB87" i="1" l="1"/>
  <c r="DD87" i="1" s="1"/>
  <c r="EP87" i="1" s="1"/>
  <c r="BK88" i="1"/>
  <c r="CW88" i="1"/>
  <c r="DT88" i="1"/>
  <c r="DX88" i="1" s="1"/>
  <c r="DA88" i="1"/>
  <c r="DB88" i="1" s="1"/>
  <c r="BF89" i="1"/>
  <c r="DR89" i="1" s="1" a="1"/>
  <c r="DR89" i="1" s="1"/>
  <c r="EB89" i="1" s="1"/>
  <c r="EN89" i="1" s="1"/>
  <c r="DZ95" i="1"/>
  <c r="DD88" i="1" l="1"/>
  <c r="BK89" i="1"/>
  <c r="CW89" i="1"/>
  <c r="DA89" i="1"/>
  <c r="DT89" i="1"/>
  <c r="DX89" i="1" s="1"/>
  <c r="EF89" i="1" s="1"/>
  <c r="EL89" i="1" s="1"/>
  <c r="BF90" i="1"/>
  <c r="DR90" i="1" s="1" a="1"/>
  <c r="DR90" i="1" s="1"/>
  <c r="EB90" i="1" s="1"/>
  <c r="EN90" i="1" s="1"/>
  <c r="EF88" i="1"/>
  <c r="EL88" i="1" s="1"/>
  <c r="DZ96" i="1"/>
  <c r="EN96" i="1" s="1"/>
  <c r="EE7" i="1"/>
  <c r="BK90" i="1" l="1"/>
  <c r="CW90" i="1"/>
  <c r="DT90" i="1"/>
  <c r="DX90" i="1" s="1"/>
  <c r="DA90" i="1"/>
  <c r="BF92" i="1"/>
  <c r="DR92" i="1" s="1" a="1"/>
  <c r="DR92" i="1" s="1"/>
  <c r="EB92" i="1" s="1"/>
  <c r="EN92" i="1" s="1"/>
  <c r="DB89" i="1"/>
  <c r="DD89" i="1" s="1"/>
  <c r="EP89" i="1" s="1"/>
  <c r="EP88" i="1"/>
  <c r="DZ97" i="1"/>
  <c r="EN97" i="1" s="1"/>
  <c r="DB90" i="1" l="1"/>
  <c r="DD90" i="1" s="1"/>
  <c r="EF90" i="1"/>
  <c r="EL90" i="1" s="1"/>
  <c r="BK92" i="1"/>
  <c r="CW92" i="1"/>
  <c r="DT92" i="1"/>
  <c r="DX92" i="1" s="1"/>
  <c r="EF92" i="1" s="1"/>
  <c r="EL92" i="1" s="1"/>
  <c r="DA92" i="1"/>
  <c r="BF93" i="1"/>
  <c r="DR93" i="1" s="1" a="1"/>
  <c r="DR93" i="1" s="1"/>
  <c r="EB93" i="1" s="1"/>
  <c r="EN93" i="1" s="1"/>
  <c r="DZ98" i="1"/>
  <c r="EN98" i="1" s="1"/>
  <c r="EP90" i="1" l="1"/>
  <c r="BK93" i="1"/>
  <c r="CW93" i="1"/>
  <c r="DT93" i="1"/>
  <c r="DX93" i="1" s="1"/>
  <c r="EF93" i="1" s="1"/>
  <c r="EL93" i="1" s="1"/>
  <c r="DA93" i="1"/>
  <c r="BF94" i="1"/>
  <c r="DR94" i="1" s="1" a="1"/>
  <c r="DR94" i="1" s="1"/>
  <c r="EB94" i="1" s="1"/>
  <c r="EN94" i="1" s="1"/>
  <c r="DB92" i="1"/>
  <c r="DD92" i="1" s="1"/>
  <c r="EP92" i="1" s="1"/>
  <c r="DZ99" i="1"/>
  <c r="EN99" i="1" s="1"/>
  <c r="DB93" i="1" l="1"/>
  <c r="DD93" i="1" s="1"/>
  <c r="EP93" i="1" s="1"/>
  <c r="BK94" i="1"/>
  <c r="CW94" i="1"/>
  <c r="DT94" i="1"/>
  <c r="DX94" i="1" s="1"/>
  <c r="DA94" i="1"/>
  <c r="BF95" i="1"/>
  <c r="DR95" i="1" s="1" a="1"/>
  <c r="DR95" i="1" s="1"/>
  <c r="EB95" i="1" s="1"/>
  <c r="EN95" i="1" s="1"/>
  <c r="DZ100" i="1"/>
  <c r="EN100" i="1" s="1"/>
  <c r="BK95" i="1" l="1"/>
  <c r="CW95" i="1"/>
  <c r="DA95" i="1"/>
  <c r="DT95" i="1"/>
  <c r="DX95" i="1" s="1"/>
  <c r="EF95" i="1" s="1"/>
  <c r="EL95" i="1" s="1"/>
  <c r="BF96" i="1"/>
  <c r="DR96" i="1" s="1" a="1"/>
  <c r="DR96" i="1" s="1"/>
  <c r="EB96" i="1" s="1"/>
  <c r="DB94" i="1"/>
  <c r="DD94" i="1" s="1"/>
  <c r="EF94" i="1"/>
  <c r="EL94" i="1" s="1"/>
  <c r="DZ101" i="1"/>
  <c r="EN101" i="1" s="1"/>
  <c r="EP94" i="1" l="1"/>
  <c r="BK96" i="1"/>
  <c r="CW96" i="1"/>
  <c r="DT96" i="1"/>
  <c r="DX96" i="1" s="1"/>
  <c r="DA96" i="1"/>
  <c r="BF97" i="1"/>
  <c r="DR97" i="1" s="1" a="1"/>
  <c r="DR97" i="1" s="1"/>
  <c r="EB97" i="1" s="1"/>
  <c r="DB95" i="1"/>
  <c r="DD95" i="1" s="1"/>
  <c r="EP95" i="1" s="1"/>
  <c r="DZ102" i="1"/>
  <c r="EN102" i="1" s="1"/>
  <c r="DB96" i="1" l="1"/>
  <c r="DD96" i="1" s="1"/>
  <c r="BK97" i="1"/>
  <c r="CW97" i="1"/>
  <c r="DA97" i="1"/>
  <c r="DT97" i="1"/>
  <c r="DX97" i="1" s="1"/>
  <c r="EF97" i="1" s="1"/>
  <c r="EL97" i="1" s="1"/>
  <c r="BF98" i="1"/>
  <c r="EF96" i="1"/>
  <c r="EL96" i="1" s="1"/>
  <c r="DZ103" i="1"/>
  <c r="EN103" i="1" s="1"/>
  <c r="EP96" i="1" l="1"/>
  <c r="DB97" i="1"/>
  <c r="DD97" i="1" s="1"/>
  <c r="EP97" i="1" s="1"/>
  <c r="BK98" i="1"/>
  <c r="CW98" i="1"/>
  <c r="DA98" i="1"/>
  <c r="DT98" i="1"/>
  <c r="DX98" i="1" s="1"/>
  <c r="EF98" i="1" s="1"/>
  <c r="EL98" i="1" s="1"/>
  <c r="BF99" i="1"/>
  <c r="DR99" i="1" s="1" a="1"/>
  <c r="DR99" i="1" s="1"/>
  <c r="EB99" i="1" s="1"/>
  <c r="DZ104" i="1"/>
  <c r="EN104" i="1" s="1"/>
  <c r="BK99" i="1" l="1"/>
  <c r="CW99" i="1"/>
  <c r="DT99" i="1"/>
  <c r="DX99" i="1" s="1"/>
  <c r="EF99" i="1" s="1"/>
  <c r="EL99" i="1" s="1"/>
  <c r="DA99" i="1"/>
  <c r="BF100" i="1"/>
  <c r="DB98" i="1"/>
  <c r="DD98" i="1" s="1"/>
  <c r="EP98" i="1" s="1"/>
  <c r="DZ105" i="1"/>
  <c r="EN105" i="1" s="1"/>
  <c r="DB99" i="1" l="1"/>
  <c r="DD99" i="1" s="1"/>
  <c r="EP99" i="1" s="1"/>
  <c r="BK100" i="1"/>
  <c r="CW100" i="1"/>
  <c r="DA100" i="1"/>
  <c r="DT100" i="1"/>
  <c r="DX100" i="1" s="1"/>
  <c r="EF100" i="1" s="1"/>
  <c r="EL100" i="1" s="1"/>
  <c r="BF101" i="1"/>
  <c r="DZ106" i="1"/>
  <c r="EN106" i="1" s="1"/>
  <c r="BK101" i="1" l="1"/>
  <c r="CW101" i="1"/>
  <c r="DT101" i="1"/>
  <c r="DX101" i="1" s="1"/>
  <c r="EF101" i="1" s="1"/>
  <c r="EL101" i="1" s="1"/>
  <c r="DA101" i="1"/>
  <c r="BF102" i="1"/>
  <c r="DR102" i="1" s="1" a="1"/>
  <c r="DR102" i="1" s="1"/>
  <c r="EB102" i="1" s="1"/>
  <c r="DB100" i="1"/>
  <c r="DD100" i="1" s="1"/>
  <c r="EP100" i="1" s="1"/>
  <c r="DZ107" i="1"/>
  <c r="EN107" i="1" s="1"/>
  <c r="BK102" i="1" l="1"/>
  <c r="CW102" i="1"/>
  <c r="DT102" i="1"/>
  <c r="DX102" i="1" s="1"/>
  <c r="EF102" i="1" s="1"/>
  <c r="EL102" i="1" s="1"/>
  <c r="DA102" i="1"/>
  <c r="BF103" i="1"/>
  <c r="DB101" i="1"/>
  <c r="DD101" i="1" s="1"/>
  <c r="EP101" i="1" s="1"/>
  <c r="DZ108" i="1"/>
  <c r="EN108" i="1" s="1"/>
  <c r="DB102" i="1" l="1"/>
  <c r="DD102" i="1" s="1"/>
  <c r="EP102" i="1" s="1"/>
  <c r="BK103" i="1"/>
  <c r="CW103" i="1"/>
  <c r="DT103" i="1"/>
  <c r="DX103" i="1" s="1"/>
  <c r="EF103" i="1" s="1"/>
  <c r="EL103" i="1" s="1"/>
  <c r="DA103" i="1"/>
  <c r="BF104" i="1"/>
  <c r="DR104" i="1" s="1" a="1"/>
  <c r="DR104" i="1" s="1"/>
  <c r="EB104" i="1" s="1"/>
  <c r="DZ109" i="1"/>
  <c r="EN109" i="1" s="1"/>
  <c r="BK104" i="1" l="1"/>
  <c r="CW104" i="1"/>
  <c r="DA104" i="1"/>
  <c r="DT104" i="1"/>
  <c r="DX104" i="1" s="1"/>
  <c r="EF104" i="1" s="1"/>
  <c r="EL104" i="1" s="1"/>
  <c r="BF105" i="1"/>
  <c r="DR105" i="1" s="1" a="1"/>
  <c r="DR105" i="1" s="1"/>
  <c r="EB105" i="1" s="1"/>
  <c r="DB103" i="1"/>
  <c r="DD103" i="1" s="1"/>
  <c r="EP103" i="1" s="1"/>
  <c r="DZ110" i="1"/>
  <c r="EN110" i="1" s="1"/>
  <c r="DB104" i="1" l="1"/>
  <c r="DD104" i="1" s="1"/>
  <c r="EP104" i="1" s="1"/>
  <c r="DT105" i="1"/>
  <c r="DX105" i="1" s="1"/>
  <c r="EF105" i="1" s="1"/>
  <c r="EL105" i="1" s="1"/>
  <c r="CW105" i="1"/>
  <c r="BF106" i="1"/>
  <c r="DA105" i="1"/>
  <c r="DB105" i="1" s="1"/>
  <c r="DD105" i="1" s="1"/>
  <c r="BK105" i="1"/>
  <c r="DZ111" i="1"/>
  <c r="EN111" i="1" s="1"/>
  <c r="EP105" i="1" l="1"/>
  <c r="BK106" i="1"/>
  <c r="CW106" i="1"/>
  <c r="DT106" i="1"/>
  <c r="DX106" i="1" s="1"/>
  <c r="EF106" i="1" s="1"/>
  <c r="EL106" i="1" s="1"/>
  <c r="DA106" i="1"/>
  <c r="BF107" i="1"/>
  <c r="DZ112" i="1"/>
  <c r="EN112" i="1" s="1"/>
  <c r="BK107" i="1" l="1"/>
  <c r="CW107" i="1"/>
  <c r="DT107" i="1"/>
  <c r="DX107" i="1" s="1"/>
  <c r="EF107" i="1" s="1"/>
  <c r="EL107" i="1" s="1"/>
  <c r="DA107" i="1"/>
  <c r="BF108" i="1"/>
  <c r="DR108" i="1" s="1" a="1"/>
  <c r="DR108" i="1" s="1"/>
  <c r="EB108" i="1" s="1"/>
  <c r="DB106" i="1"/>
  <c r="DD106" i="1" s="1"/>
  <c r="EP106" i="1" s="1"/>
  <c r="DZ113" i="1"/>
  <c r="EN113" i="1" s="1"/>
  <c r="DB107" i="1" l="1"/>
  <c r="DD107" i="1" s="1"/>
  <c r="EP107" i="1" s="1"/>
  <c r="BK108" i="1"/>
  <c r="CW108" i="1"/>
  <c r="DA108" i="1"/>
  <c r="DT108" i="1"/>
  <c r="DX108" i="1" s="1"/>
  <c r="EF108" i="1" s="1"/>
  <c r="EL108" i="1" s="1"/>
  <c r="BF109" i="1"/>
  <c r="DZ114" i="1"/>
  <c r="EN114" i="1" s="1"/>
  <c r="BK109" i="1" l="1"/>
  <c r="CW109" i="1"/>
  <c r="DA109" i="1"/>
  <c r="DT109" i="1"/>
  <c r="DX109" i="1" s="1"/>
  <c r="EF109" i="1" s="1"/>
  <c r="EL109" i="1" s="1"/>
  <c r="BF110" i="1"/>
  <c r="DB108" i="1"/>
  <c r="DD108" i="1" s="1"/>
  <c r="EP108" i="1" s="1"/>
  <c r="DZ115" i="1"/>
  <c r="EN115" i="1" s="1"/>
  <c r="BK110" i="1" l="1"/>
  <c r="CW110" i="1"/>
  <c r="DT110" i="1"/>
  <c r="DX110" i="1" s="1"/>
  <c r="EF110" i="1" s="1"/>
  <c r="EL110" i="1" s="1"/>
  <c r="DA110" i="1"/>
  <c r="BF111" i="1"/>
  <c r="DB109" i="1"/>
  <c r="DD109" i="1" s="1"/>
  <c r="EP109" i="1" s="1"/>
  <c r="DZ116" i="1"/>
  <c r="DZ117" i="1" s="1"/>
  <c r="BK111" i="1" l="1"/>
  <c r="CW111" i="1"/>
  <c r="DA111" i="1"/>
  <c r="DT111" i="1"/>
  <c r="DX111" i="1" s="1"/>
  <c r="EF111" i="1" s="1"/>
  <c r="EL111" i="1" s="1"/>
  <c r="BF112" i="1"/>
  <c r="DB110" i="1"/>
  <c r="DD110" i="1" s="1"/>
  <c r="EP110" i="1" s="1"/>
  <c r="DZ118" i="1"/>
  <c r="DZ119" i="1"/>
  <c r="BK112" i="1" l="1"/>
  <c r="CW112" i="1"/>
  <c r="DA112" i="1"/>
  <c r="DB112" i="1" s="1"/>
  <c r="DD112" i="1" s="1"/>
  <c r="DT112" i="1"/>
  <c r="DX112" i="1" s="1"/>
  <c r="EF112" i="1" s="1"/>
  <c r="EL112" i="1" s="1"/>
  <c r="BF113" i="1"/>
  <c r="DB111" i="1"/>
  <c r="DD111" i="1" s="1"/>
  <c r="EP111" i="1" s="1"/>
  <c r="DZ120" i="1"/>
  <c r="BK113" i="1" l="1"/>
  <c r="CW113" i="1"/>
  <c r="DA113" i="1"/>
  <c r="DT113" i="1"/>
  <c r="DX113" i="1" s="1"/>
  <c r="EF113" i="1" s="1"/>
  <c r="EL113" i="1" s="1"/>
  <c r="BF114" i="1"/>
  <c r="EP112" i="1"/>
  <c r="DZ121" i="1"/>
  <c r="DZ127" i="1"/>
  <c r="EN127" i="1" s="1"/>
  <c r="DZ122" i="1" l="1"/>
  <c r="DB113" i="1"/>
  <c r="DD113" i="1" s="1"/>
  <c r="EP113" i="1" s="1"/>
  <c r="CW114" i="1"/>
  <c r="BF115" i="1"/>
  <c r="DT114" i="1"/>
  <c r="DX114" i="1" s="1"/>
  <c r="EF114" i="1" s="1"/>
  <c r="EL114" i="1" s="1"/>
  <c r="DA114" i="1"/>
  <c r="DB114" i="1" s="1"/>
  <c r="DD114" i="1" s="1"/>
  <c r="BK114" i="1"/>
  <c r="EF127" i="1"/>
  <c r="EL127" i="1" s="1"/>
  <c r="EP114" i="1" l="1"/>
  <c r="BK115" i="1"/>
  <c r="CW115" i="1"/>
  <c r="DA115" i="1"/>
  <c r="DT115" i="1"/>
  <c r="DX115" i="1" s="1"/>
  <c r="EF115" i="1" s="1"/>
  <c r="EL115" i="1" s="1"/>
  <c r="BF116" i="1"/>
  <c r="DR116" i="1" s="1" a="1"/>
  <c r="DR116" i="1" s="1"/>
  <c r="EB116" i="1" s="1"/>
  <c r="EN116" i="1" s="1"/>
  <c r="DZ123" i="1"/>
  <c r="EP127" i="1"/>
  <c r="DZ124" i="1" l="1"/>
  <c r="BK116" i="1"/>
  <c r="CW116" i="1"/>
  <c r="DT116" i="1"/>
  <c r="DX116" i="1" s="1"/>
  <c r="EF116" i="1" s="1"/>
  <c r="EL116" i="1" s="1"/>
  <c r="DA116" i="1"/>
  <c r="BF117" i="1"/>
  <c r="DR117" i="1" s="1" a="1"/>
  <c r="DR117" i="1" s="1"/>
  <c r="EB117" i="1" s="1"/>
  <c r="EN117" i="1" s="1"/>
  <c r="DB115" i="1"/>
  <c r="DD115" i="1" s="1"/>
  <c r="EP115" i="1" s="1"/>
  <c r="DZ125" i="1" l="1"/>
  <c r="DZ126" i="1"/>
  <c r="BK117" i="1"/>
  <c r="CW117" i="1"/>
  <c r="DA117" i="1"/>
  <c r="DT117" i="1"/>
  <c r="DX117" i="1" s="1"/>
  <c r="EF117" i="1" s="1"/>
  <c r="EL117" i="1" s="1"/>
  <c r="BF118" i="1"/>
  <c r="DR118" i="1" s="1" a="1"/>
  <c r="DR118" i="1" s="1"/>
  <c r="EB118" i="1" s="1"/>
  <c r="EN118" i="1" s="1"/>
  <c r="DB116" i="1"/>
  <c r="DD116" i="1" s="1"/>
  <c r="EP116" i="1" s="1"/>
  <c r="BK118" i="1" l="1"/>
  <c r="CW118" i="1"/>
  <c r="DT118" i="1"/>
  <c r="DX118" i="1" s="1"/>
  <c r="EF118" i="1" s="1"/>
  <c r="EL118" i="1" s="1"/>
  <c r="DA118" i="1"/>
  <c r="BF119" i="1"/>
  <c r="DR119" i="1" s="1" a="1"/>
  <c r="DR119" i="1" s="1"/>
  <c r="EB119" i="1" s="1"/>
  <c r="EN119" i="1" s="1"/>
  <c r="DB117" i="1"/>
  <c r="DD117" i="1" s="1"/>
  <c r="EP117" i="1" s="1"/>
  <c r="EN126" i="1"/>
  <c r="DZ128" i="1"/>
  <c r="EN128" i="1" l="1"/>
  <c r="DZ129" i="1"/>
  <c r="DB118" i="1"/>
  <c r="DD118" i="1" s="1"/>
  <c r="EP118" i="1" s="1"/>
  <c r="BK119" i="1"/>
  <c r="CW119" i="1"/>
  <c r="DT119" i="1"/>
  <c r="DX119" i="1" s="1"/>
  <c r="EF119" i="1" s="1"/>
  <c r="EL119" i="1" s="1"/>
  <c r="DA119" i="1"/>
  <c r="BF120" i="1"/>
  <c r="DR120" i="1" s="1" a="1"/>
  <c r="DR120" i="1" s="1"/>
  <c r="EB120" i="1" s="1"/>
  <c r="EN120" i="1" s="1"/>
  <c r="DB119" i="1" l="1"/>
  <c r="DD119" i="1" s="1"/>
  <c r="EP119" i="1" s="1"/>
  <c r="EN129" i="1"/>
  <c r="DZ130" i="1"/>
  <c r="BK120" i="1"/>
  <c r="CW120" i="1"/>
  <c r="DT120" i="1"/>
  <c r="DX120" i="1" s="1"/>
  <c r="EF120" i="1" s="1"/>
  <c r="EL120" i="1" s="1"/>
  <c r="DA120" i="1"/>
  <c r="BF121" i="1"/>
  <c r="DR121" i="1" s="1" a="1"/>
  <c r="DR121" i="1" s="1"/>
  <c r="EB121" i="1" s="1"/>
  <c r="EN121" i="1" s="1"/>
  <c r="BK121" i="1" l="1"/>
  <c r="CW121" i="1"/>
  <c r="DA121" i="1"/>
  <c r="DT121" i="1"/>
  <c r="DX121" i="1" s="1"/>
  <c r="EF121" i="1" s="1"/>
  <c r="EL121" i="1" s="1"/>
  <c r="BF122" i="1"/>
  <c r="DR122" i="1" s="1" a="1"/>
  <c r="DR122" i="1" s="1"/>
  <c r="EB122" i="1" s="1"/>
  <c r="EN122" i="1" s="1"/>
  <c r="DZ131" i="1"/>
  <c r="DB120" i="1"/>
  <c r="DD120" i="1" s="1"/>
  <c r="EP120" i="1" s="1"/>
  <c r="DZ132" i="1" l="1"/>
  <c r="BK122" i="1"/>
  <c r="CW122" i="1"/>
  <c r="DT122" i="1"/>
  <c r="DX122" i="1" s="1"/>
  <c r="EF122" i="1" s="1"/>
  <c r="EL122" i="1" s="1"/>
  <c r="DA122" i="1"/>
  <c r="BF123" i="1"/>
  <c r="DR123" i="1" s="1" a="1"/>
  <c r="DR123" i="1" s="1"/>
  <c r="EB123" i="1" s="1"/>
  <c r="EN123" i="1" s="1"/>
  <c r="DB121" i="1"/>
  <c r="DD121" i="1" s="1"/>
  <c r="EP121" i="1" s="1"/>
  <c r="DB122" i="1" l="1"/>
  <c r="DD122" i="1" s="1"/>
  <c r="EP122" i="1" s="1"/>
  <c r="BK123" i="1"/>
  <c r="CW123" i="1"/>
  <c r="DT123" i="1"/>
  <c r="DX123" i="1" s="1"/>
  <c r="EF123" i="1" s="1"/>
  <c r="EL123" i="1" s="1"/>
  <c r="DA123" i="1"/>
  <c r="BF124" i="1"/>
  <c r="DR124" i="1" s="1" a="1"/>
  <c r="DR124" i="1" s="1"/>
  <c r="EB124" i="1" s="1"/>
  <c r="EN124" i="1" s="1"/>
  <c r="DZ133" i="1"/>
  <c r="BK124" i="1" l="1"/>
  <c r="CW124" i="1"/>
  <c r="DT124" i="1"/>
  <c r="DX124" i="1" s="1"/>
  <c r="EF124" i="1" s="1"/>
  <c r="EL124" i="1" s="1"/>
  <c r="DA124" i="1"/>
  <c r="BF125" i="1"/>
  <c r="DR125" i="1" s="1" a="1"/>
  <c r="DR125" i="1" s="1"/>
  <c r="EB125" i="1" s="1"/>
  <c r="EN125" i="1" s="1"/>
  <c r="DZ134" i="1"/>
  <c r="DB123" i="1"/>
  <c r="DD123" i="1" s="1"/>
  <c r="EP123" i="1" s="1"/>
  <c r="DZ135" i="1" l="1"/>
  <c r="DB124" i="1"/>
  <c r="DD124" i="1" s="1"/>
  <c r="EP124" i="1" s="1"/>
  <c r="BK125" i="1"/>
  <c r="CW125" i="1"/>
  <c r="DT125" i="1"/>
  <c r="DX125" i="1" s="1"/>
  <c r="EF125" i="1" s="1"/>
  <c r="EL125" i="1" s="1"/>
  <c r="DA125" i="1"/>
  <c r="BF126" i="1"/>
  <c r="DR126" i="1" s="1" a="1"/>
  <c r="DR126" i="1" s="1"/>
  <c r="EB126" i="1" s="1"/>
  <c r="DB125" i="1" l="1"/>
  <c r="DD125" i="1" s="1"/>
  <c r="EP125" i="1" s="1"/>
  <c r="BK126" i="1"/>
  <c r="CW126" i="1"/>
  <c r="DT126" i="1"/>
  <c r="DX126" i="1" s="1"/>
  <c r="EF126" i="1" s="1"/>
  <c r="EL126" i="1" s="1"/>
  <c r="DA126" i="1"/>
  <c r="BF128" i="1"/>
  <c r="DR128" i="1" s="1" a="1"/>
  <c r="DR128" i="1" s="1"/>
  <c r="EB128" i="1" s="1"/>
  <c r="DZ136" i="1"/>
  <c r="DZ137" i="1" l="1"/>
  <c r="BK128" i="1"/>
  <c r="CW128" i="1"/>
  <c r="DT128" i="1"/>
  <c r="DX128" i="1" s="1"/>
  <c r="EF128" i="1" s="1"/>
  <c r="EL128" i="1" s="1"/>
  <c r="DA128" i="1"/>
  <c r="DB128" i="1" s="1"/>
  <c r="DD128" i="1" s="1"/>
  <c r="BF129" i="1"/>
  <c r="DR129" i="1" s="1" a="1"/>
  <c r="DR129" i="1" s="1"/>
  <c r="EB129" i="1" s="1"/>
  <c r="DB126" i="1"/>
  <c r="DD126" i="1" s="1"/>
  <c r="EP126" i="1" s="1"/>
  <c r="EP128" i="1" l="1"/>
  <c r="BK129" i="1"/>
  <c r="CW129" i="1"/>
  <c r="DT129" i="1"/>
  <c r="DX129" i="1" s="1"/>
  <c r="EF129" i="1" s="1"/>
  <c r="EL129" i="1" s="1"/>
  <c r="DA129" i="1"/>
  <c r="BF130" i="1"/>
  <c r="DR130" i="1" s="1" a="1"/>
  <c r="DR130" i="1" s="1"/>
  <c r="EB130" i="1" s="1"/>
  <c r="EN130" i="1" s="1"/>
  <c r="DZ138" i="1"/>
  <c r="DZ139" i="1" l="1"/>
  <c r="DB129" i="1"/>
  <c r="DD129" i="1" s="1"/>
  <c r="EP129" i="1" s="1"/>
  <c r="BK130" i="1"/>
  <c r="CW130" i="1"/>
  <c r="DA130" i="1"/>
  <c r="DT130" i="1"/>
  <c r="DX130" i="1" s="1"/>
  <c r="EF130" i="1" s="1"/>
  <c r="EL130" i="1" s="1"/>
  <c r="BF131" i="1"/>
  <c r="DR131" i="1" s="1" a="1"/>
  <c r="DR131" i="1" s="1"/>
  <c r="EB131" i="1" s="1"/>
  <c r="EN131" i="1" s="1"/>
  <c r="DZ141" i="1"/>
  <c r="EN141" i="1" s="1"/>
  <c r="DB130" i="1" l="1"/>
  <c r="DD130" i="1" s="1"/>
  <c r="EP130" i="1" s="1"/>
  <c r="DZ140" i="1"/>
  <c r="DZ142" i="1" s="1"/>
  <c r="CW131" i="1"/>
  <c r="BF132" i="1"/>
  <c r="DR132" i="1" s="1" a="1"/>
  <c r="DR132" i="1" s="1"/>
  <c r="EB132" i="1" s="1"/>
  <c r="EN132" i="1" s="1"/>
  <c r="DT131" i="1"/>
  <c r="DX131" i="1" s="1"/>
  <c r="EF131" i="1" s="1"/>
  <c r="EL131" i="1" s="1"/>
  <c r="BK131" i="1"/>
  <c r="DA131" i="1"/>
  <c r="EF141" i="1"/>
  <c r="EL141" i="1" s="1"/>
  <c r="DB131" i="1" l="1"/>
  <c r="DD131" i="1" s="1"/>
  <c r="EP131" i="1" s="1"/>
  <c r="BK132" i="1"/>
  <c r="CW132" i="1"/>
  <c r="DA132" i="1"/>
  <c r="DT132" i="1"/>
  <c r="DX132" i="1" s="1"/>
  <c r="EF132" i="1" s="1"/>
  <c r="EL132" i="1" s="1"/>
  <c r="BF133" i="1"/>
  <c r="DR133" i="1" s="1" a="1"/>
  <c r="DR133" i="1" s="1"/>
  <c r="EB133" i="1" s="1"/>
  <c r="EN133" i="1" s="1"/>
  <c r="DZ143" i="1"/>
  <c r="EP141" i="1"/>
  <c r="BK133" i="1" l="1"/>
  <c r="CW133" i="1"/>
  <c r="DT133" i="1"/>
  <c r="DX133" i="1" s="1"/>
  <c r="EF133" i="1" s="1"/>
  <c r="EL133" i="1" s="1"/>
  <c r="DA133" i="1"/>
  <c r="BF134" i="1"/>
  <c r="DR134" i="1" s="1" a="1"/>
  <c r="DR134" i="1" s="1"/>
  <c r="EB134" i="1" s="1"/>
  <c r="EN134" i="1" s="1"/>
  <c r="DB132" i="1"/>
  <c r="DD132" i="1" s="1"/>
  <c r="EP132" i="1" s="1"/>
  <c r="DZ144" i="1"/>
  <c r="DZ145" i="1" s="1"/>
  <c r="DZ146" i="1"/>
  <c r="EN146" i="1" s="1"/>
  <c r="DB133" i="1" l="1"/>
  <c r="DD133" i="1" s="1"/>
  <c r="EP133" i="1" s="1"/>
  <c r="BK134" i="1"/>
  <c r="CW134" i="1"/>
  <c r="DA134" i="1"/>
  <c r="DT134" i="1"/>
  <c r="DX134" i="1" s="1"/>
  <c r="EF134" i="1" s="1"/>
  <c r="EL134" i="1" s="1"/>
  <c r="BF135" i="1"/>
  <c r="DR135" i="1" s="1" a="1"/>
  <c r="DR135" i="1" s="1"/>
  <c r="EB135" i="1" s="1"/>
  <c r="EN135" i="1" s="1"/>
  <c r="EF146" i="1"/>
  <c r="EL146" i="1" s="1"/>
  <c r="DZ147" i="1"/>
  <c r="EN147" i="1" s="1"/>
  <c r="CW135" i="1" l="1"/>
  <c r="BF136" i="1"/>
  <c r="DR136" i="1" s="1" a="1"/>
  <c r="DR136" i="1" s="1"/>
  <c r="EB136" i="1" s="1"/>
  <c r="EN136" i="1" s="1"/>
  <c r="BK135" i="1"/>
  <c r="DA135" i="1"/>
  <c r="DB135" i="1" s="1"/>
  <c r="DD135" i="1" s="1"/>
  <c r="DT135" i="1"/>
  <c r="DX135" i="1" s="1"/>
  <c r="EF135" i="1" s="1"/>
  <c r="EL135" i="1" s="1"/>
  <c r="DB134" i="1"/>
  <c r="DD134" i="1" s="1"/>
  <c r="EP134" i="1" s="1"/>
  <c r="EP146" i="1"/>
  <c r="DZ148" i="1"/>
  <c r="EP135" i="1" l="1"/>
  <c r="BK136" i="1"/>
  <c r="CW136" i="1"/>
  <c r="DT136" i="1"/>
  <c r="DX136" i="1" s="1"/>
  <c r="EF136" i="1" s="1"/>
  <c r="EL136" i="1" s="1"/>
  <c r="DA136" i="1"/>
  <c r="BF137" i="1"/>
  <c r="DR137" i="1" s="1" a="1"/>
  <c r="DR137" i="1" s="1"/>
  <c r="EB137" i="1" s="1"/>
  <c r="EN137" i="1" s="1"/>
  <c r="DZ149" i="1"/>
  <c r="EN149" i="1" s="1"/>
  <c r="CW137" i="1" l="1"/>
  <c r="DT137" i="1"/>
  <c r="DX137" i="1" s="1"/>
  <c r="EF137" i="1" s="1"/>
  <c r="EL137" i="1" s="1"/>
  <c r="DA137" i="1"/>
  <c r="DB137" i="1" s="1"/>
  <c r="DD137" i="1" s="1"/>
  <c r="BK137" i="1"/>
  <c r="BF138" i="1"/>
  <c r="DR138" i="1" s="1" a="1"/>
  <c r="DR138" i="1" s="1"/>
  <c r="EB138" i="1" s="1"/>
  <c r="EN138" i="1" s="1"/>
  <c r="DB136" i="1"/>
  <c r="DD136" i="1" s="1"/>
  <c r="EP136" i="1" s="1"/>
  <c r="DZ150" i="1"/>
  <c r="EN150" i="1" s="1"/>
  <c r="CW138" i="1" l="1"/>
  <c r="BF139" i="1"/>
  <c r="DR139" i="1" s="1" a="1"/>
  <c r="DR139" i="1" s="1"/>
  <c r="EB139" i="1" s="1"/>
  <c r="EN139" i="1" s="1"/>
  <c r="DT138" i="1"/>
  <c r="DX138" i="1" s="1"/>
  <c r="EF138" i="1" s="1"/>
  <c r="EL138" i="1" s="1"/>
  <c r="BK138" i="1"/>
  <c r="DA138" i="1"/>
  <c r="DB138" i="1" s="1"/>
  <c r="DD138" i="1" s="1"/>
  <c r="EP137" i="1"/>
  <c r="DZ151" i="1"/>
  <c r="EP138" i="1" l="1"/>
  <c r="BK139" i="1"/>
  <c r="CW139" i="1"/>
  <c r="DA139" i="1"/>
  <c r="DT139" i="1"/>
  <c r="DX139" i="1" s="1"/>
  <c r="EF139" i="1" s="1"/>
  <c r="EL139" i="1" s="1"/>
  <c r="DZ152" i="1"/>
  <c r="EN152" i="1" s="1"/>
  <c r="EN151" i="1"/>
  <c r="BF140" i="1"/>
  <c r="DR140" i="1" s="1" a="1"/>
  <c r="DR140" i="1" s="1"/>
  <c r="EB140" i="1" s="1"/>
  <c r="EN140" i="1" s="1"/>
  <c r="EF152" i="1"/>
  <c r="EL152" i="1" s="1"/>
  <c r="DZ153" i="1"/>
  <c r="CW140" i="1" l="1"/>
  <c r="BK140" i="1"/>
  <c r="DT140" i="1"/>
  <c r="DX140" i="1" s="1"/>
  <c r="EF140" i="1" s="1"/>
  <c r="EL140" i="1" s="1"/>
  <c r="DA140" i="1"/>
  <c r="BF142" i="1"/>
  <c r="DR142" i="1" s="1" a="1"/>
  <c r="DR142" i="1" s="1"/>
  <c r="EB142" i="1" s="1"/>
  <c r="EN142" i="1" s="1"/>
  <c r="DB139" i="1"/>
  <c r="DD139" i="1" s="1"/>
  <c r="EP139" i="1" s="1"/>
  <c r="EP152" i="1"/>
  <c r="DZ154" i="1"/>
  <c r="EN154" i="1" s="1"/>
  <c r="CW142" i="1" l="1"/>
  <c r="BF143" i="1"/>
  <c r="DR143" i="1" s="1" a="1"/>
  <c r="DR143" i="1" s="1"/>
  <c r="EB143" i="1" s="1"/>
  <c r="EN143" i="1" s="1"/>
  <c r="DT142" i="1"/>
  <c r="DX142" i="1" s="1"/>
  <c r="EF142" i="1" s="1"/>
  <c r="EL142" i="1" s="1"/>
  <c r="DA142" i="1"/>
  <c r="DB142" i="1" s="1"/>
  <c r="DD142" i="1" s="1"/>
  <c r="BK142" i="1"/>
  <c r="DB140" i="1"/>
  <c r="DD140" i="1" s="1"/>
  <c r="EP140" i="1" s="1"/>
  <c r="EF154" i="1"/>
  <c r="EL154" i="1" s="1"/>
  <c r="DZ155" i="1"/>
  <c r="EP142" i="1" l="1"/>
  <c r="BK143" i="1"/>
  <c r="CW143" i="1"/>
  <c r="DA143" i="1"/>
  <c r="DT143" i="1"/>
  <c r="DX143" i="1" s="1"/>
  <c r="EF143" i="1" s="1"/>
  <c r="EL143" i="1" s="1"/>
  <c r="BF144" i="1"/>
  <c r="DR144" i="1" s="1" a="1"/>
  <c r="DR144" i="1" s="1"/>
  <c r="EB144" i="1" s="1"/>
  <c r="EN144" i="1" s="1"/>
  <c r="EP154" i="1"/>
  <c r="DZ156" i="1"/>
  <c r="DZ157" i="1" l="1"/>
  <c r="DB143" i="1"/>
  <c r="DD143" i="1" s="1"/>
  <c r="EP143" i="1" s="1"/>
  <c r="BK144" i="1"/>
  <c r="CW144" i="1"/>
  <c r="DT144" i="1"/>
  <c r="DX144" i="1" s="1"/>
  <c r="EF144" i="1" s="1"/>
  <c r="EL144" i="1" s="1"/>
  <c r="DA144" i="1"/>
  <c r="BF145" i="1"/>
  <c r="DR145" i="1" s="1" a="1"/>
  <c r="DR145" i="1" s="1"/>
  <c r="EB145" i="1" s="1"/>
  <c r="EN145" i="1" s="1"/>
  <c r="DZ158" i="1"/>
  <c r="BF147" i="1" l="1"/>
  <c r="DR147" i="1" s="1" a="1"/>
  <c r="DR147" i="1" s="1"/>
  <c r="EB147" i="1" s="1"/>
  <c r="CW145" i="1"/>
  <c r="DT145" i="1"/>
  <c r="DX145" i="1" s="1"/>
  <c r="EF145" i="1" s="1"/>
  <c r="EL145" i="1" s="1"/>
  <c r="DA145" i="1"/>
  <c r="DB145" i="1" s="1"/>
  <c r="DD145" i="1" s="1"/>
  <c r="BK145" i="1"/>
  <c r="DB144" i="1"/>
  <c r="DD144" i="1" s="1"/>
  <c r="EP144" i="1" s="1"/>
  <c r="DZ159" i="1"/>
  <c r="DZ160" i="1"/>
  <c r="EP145" i="1" l="1"/>
  <c r="CW147" i="1"/>
  <c r="BK147" i="1"/>
  <c r="DA147" i="1"/>
  <c r="DB147" i="1" s="1"/>
  <c r="DT147" i="1"/>
  <c r="DX147" i="1" s="1"/>
  <c r="EF147" i="1" s="1"/>
  <c r="EL147" i="1" s="1"/>
  <c r="BF148" i="1"/>
  <c r="DR148" i="1" s="1" a="1"/>
  <c r="DR148" i="1" s="1"/>
  <c r="EB148" i="1" s="1"/>
  <c r="EN148" i="1" s="1"/>
  <c r="DZ161" i="1"/>
  <c r="CW148" i="1" l="1"/>
  <c r="BF149" i="1"/>
  <c r="DT148" i="1"/>
  <c r="DX148" i="1" s="1"/>
  <c r="EF148" i="1" s="1"/>
  <c r="EL148" i="1" s="1"/>
  <c r="DA148" i="1"/>
  <c r="DB148" i="1" s="1"/>
  <c r="DD148" i="1" s="1"/>
  <c r="BK148" i="1"/>
  <c r="DD147" i="1"/>
  <c r="EP147" i="1" s="1"/>
  <c r="DZ162" i="1"/>
  <c r="EN162" i="1" s="1"/>
  <c r="EP148" i="1" l="1"/>
  <c r="BK149" i="1"/>
  <c r="CW149" i="1"/>
  <c r="DA149" i="1"/>
  <c r="DT149" i="1"/>
  <c r="DX149" i="1" s="1"/>
  <c r="EF149" i="1" s="1"/>
  <c r="EL149" i="1" s="1"/>
  <c r="BF150" i="1"/>
  <c r="DR150" i="1" s="1" a="1"/>
  <c r="DR150" i="1" s="1"/>
  <c r="EB150" i="1" s="1"/>
  <c r="DZ163" i="1"/>
  <c r="BK150" i="1" l="1"/>
  <c r="CW150" i="1"/>
  <c r="DT150" i="1"/>
  <c r="DX150" i="1" s="1"/>
  <c r="EF150" i="1" s="1"/>
  <c r="EL150" i="1" s="1"/>
  <c r="DA150" i="1"/>
  <c r="BF151" i="1"/>
  <c r="DR151" i="1" s="1" a="1"/>
  <c r="DR151" i="1" s="1"/>
  <c r="EB151" i="1" s="1"/>
  <c r="DB149" i="1"/>
  <c r="DD149" i="1" s="1"/>
  <c r="EP149" i="1" s="1"/>
  <c r="DZ164" i="1"/>
  <c r="BK151" i="1" l="1"/>
  <c r="CW151" i="1"/>
  <c r="DA151" i="1"/>
  <c r="DT151" i="1"/>
  <c r="DX151" i="1" s="1"/>
  <c r="EF151" i="1" s="1"/>
  <c r="EL151" i="1" s="1"/>
  <c r="BF153" i="1"/>
  <c r="DR153" i="1" s="1" a="1"/>
  <c r="DR153" i="1" s="1"/>
  <c r="EB153" i="1" s="1"/>
  <c r="EN153" i="1" s="1"/>
  <c r="DB150" i="1"/>
  <c r="DD150" i="1" s="1"/>
  <c r="EP150" i="1" s="1"/>
  <c r="DZ165" i="1"/>
  <c r="BK153" i="1" l="1"/>
  <c r="CW153" i="1"/>
  <c r="DA153" i="1"/>
  <c r="DT153" i="1"/>
  <c r="DX153" i="1" s="1"/>
  <c r="EF153" i="1" s="1"/>
  <c r="EL153" i="1" s="1"/>
  <c r="BF155" i="1"/>
  <c r="DR155" i="1" s="1" a="1"/>
  <c r="DR155" i="1" s="1"/>
  <c r="EB155" i="1" s="1"/>
  <c r="EN155" i="1" s="1"/>
  <c r="DB151" i="1"/>
  <c r="DD151" i="1" s="1"/>
  <c r="EP151" i="1" s="1"/>
  <c r="DZ166" i="1"/>
  <c r="EN166" i="1" s="1"/>
  <c r="BK155" i="1" l="1"/>
  <c r="CW155" i="1"/>
  <c r="DT155" i="1"/>
  <c r="DX155" i="1" s="1"/>
  <c r="EF155" i="1" s="1"/>
  <c r="EL155" i="1" s="1"/>
  <c r="DA155" i="1"/>
  <c r="BF156" i="1"/>
  <c r="DR156" i="1" s="1" a="1"/>
  <c r="DR156" i="1" s="1"/>
  <c r="EB156" i="1" s="1"/>
  <c r="EN156" i="1" s="1"/>
  <c r="DB153" i="1"/>
  <c r="DD153" i="1" s="1"/>
  <c r="EP153" i="1" s="1"/>
  <c r="DZ167" i="1"/>
  <c r="DZ168" i="1" l="1"/>
  <c r="EN167" i="1"/>
  <c r="BK156" i="1"/>
  <c r="CW156" i="1"/>
  <c r="DA156" i="1"/>
  <c r="DT156" i="1"/>
  <c r="DX156" i="1" s="1"/>
  <c r="EF156" i="1" s="1"/>
  <c r="EL156" i="1" s="1"/>
  <c r="BF157" i="1"/>
  <c r="DR157" i="1" s="1" a="1"/>
  <c r="DR157" i="1" s="1"/>
  <c r="EB157" i="1" s="1"/>
  <c r="EN157" i="1" s="1"/>
  <c r="DB155" i="1"/>
  <c r="DD155" i="1" s="1"/>
  <c r="EP155" i="1" s="1"/>
  <c r="DZ169" i="1"/>
  <c r="DZ170" i="1" l="1"/>
  <c r="DB156" i="1"/>
  <c r="DD156" i="1" s="1"/>
  <c r="EP156" i="1" s="1"/>
  <c r="BK157" i="1"/>
  <c r="CW157" i="1"/>
  <c r="DA157" i="1"/>
  <c r="DT157" i="1"/>
  <c r="DX157" i="1" s="1"/>
  <c r="EF157" i="1" s="1"/>
  <c r="EL157" i="1" s="1"/>
  <c r="BF158" i="1"/>
  <c r="DR158" i="1" s="1" a="1"/>
  <c r="DR158" i="1" s="1"/>
  <c r="EB158" i="1" s="1"/>
  <c r="EN158" i="1" s="1"/>
  <c r="DZ171" i="1"/>
  <c r="DB157" i="1" l="1"/>
  <c r="DD157" i="1" s="1"/>
  <c r="EP157" i="1" s="1"/>
  <c r="BK158" i="1"/>
  <c r="CW158" i="1"/>
  <c r="DA158" i="1"/>
  <c r="DT158" i="1"/>
  <c r="DX158" i="1" s="1"/>
  <c r="EF158" i="1" s="1"/>
  <c r="EL158" i="1" s="1"/>
  <c r="BF159" i="1"/>
  <c r="DR159" i="1" s="1" a="1"/>
  <c r="DR159" i="1" s="1"/>
  <c r="EB159" i="1" s="1"/>
  <c r="EN159" i="1" s="1"/>
  <c r="DZ172" i="1"/>
  <c r="CW159" i="1" l="1"/>
  <c r="BK159" i="1"/>
  <c r="DT159" i="1"/>
  <c r="DX159" i="1" s="1"/>
  <c r="EF159" i="1" s="1"/>
  <c r="EL159" i="1" s="1"/>
  <c r="DA159" i="1"/>
  <c r="BF160" i="1"/>
  <c r="DR160" i="1" s="1" a="1"/>
  <c r="DR160" i="1" s="1"/>
  <c r="EB160" i="1" s="1"/>
  <c r="EN160" i="1" s="1"/>
  <c r="DB158" i="1"/>
  <c r="DD158" i="1" s="1"/>
  <c r="EP158" i="1" s="1"/>
  <c r="DZ173" i="1"/>
  <c r="BK160" i="1" l="1"/>
  <c r="CW160" i="1"/>
  <c r="DT160" i="1"/>
  <c r="DX160" i="1" s="1"/>
  <c r="EF160" i="1" s="1"/>
  <c r="EL160" i="1" s="1"/>
  <c r="DA160" i="1"/>
  <c r="BF161" i="1"/>
  <c r="DR161" i="1" s="1" a="1"/>
  <c r="DR161" i="1" s="1"/>
  <c r="EB161" i="1" s="1"/>
  <c r="EN161" i="1" s="1"/>
  <c r="DB159" i="1"/>
  <c r="DD159" i="1" s="1"/>
  <c r="EP159" i="1" s="1"/>
  <c r="DZ174" i="1"/>
  <c r="DB160" i="1" l="1"/>
  <c r="DD160" i="1" s="1"/>
  <c r="EP160" i="1" s="1"/>
  <c r="BK161" i="1"/>
  <c r="CW161" i="1"/>
  <c r="DT161" i="1"/>
  <c r="DX161" i="1" s="1"/>
  <c r="EF161" i="1" s="1"/>
  <c r="EL161" i="1" s="1"/>
  <c r="DA161" i="1"/>
  <c r="BF162" i="1"/>
  <c r="DR162" i="1" s="1" a="1"/>
  <c r="DR162" i="1" s="1"/>
  <c r="EB162" i="1" s="1"/>
  <c r="DZ175" i="1"/>
  <c r="DB161" i="1" l="1"/>
  <c r="DD161" i="1" s="1"/>
  <c r="EP161" i="1" s="1"/>
  <c r="BK162" i="1"/>
  <c r="CW162" i="1"/>
  <c r="DT162" i="1"/>
  <c r="DX162" i="1" s="1"/>
  <c r="EF162" i="1" s="1"/>
  <c r="EL162" i="1" s="1"/>
  <c r="DA162" i="1"/>
  <c r="BF163" i="1"/>
  <c r="DR163" i="1" s="1" a="1"/>
  <c r="DR163" i="1" s="1"/>
  <c r="EB163" i="1" s="1"/>
  <c r="EN163" i="1" s="1"/>
  <c r="DZ176" i="1"/>
  <c r="EN176" i="1" s="1"/>
  <c r="BK163" i="1" l="1"/>
  <c r="CW163" i="1"/>
  <c r="DT163" i="1"/>
  <c r="DX163" i="1" s="1"/>
  <c r="EF163" i="1" s="1"/>
  <c r="EL163" i="1" s="1"/>
  <c r="DA163" i="1"/>
  <c r="BF164" i="1"/>
  <c r="DR164" i="1" s="1" a="1"/>
  <c r="DR164" i="1" s="1"/>
  <c r="EB164" i="1" s="1"/>
  <c r="EN164" i="1" s="1"/>
  <c r="DB162" i="1"/>
  <c r="DD162" i="1" s="1"/>
  <c r="EP162" i="1" s="1"/>
  <c r="DZ177" i="1"/>
  <c r="BK164" i="1" l="1"/>
  <c r="CW164" i="1"/>
  <c r="DA164" i="1"/>
  <c r="DT164" i="1"/>
  <c r="DX164" i="1" s="1"/>
  <c r="EF164" i="1" s="1"/>
  <c r="EL164" i="1" s="1"/>
  <c r="BF165" i="1"/>
  <c r="DR165" i="1" s="1" a="1"/>
  <c r="DR165" i="1" s="1"/>
  <c r="EB165" i="1" s="1"/>
  <c r="EN165" i="1" s="1"/>
  <c r="DB163" i="1"/>
  <c r="DD163" i="1" s="1"/>
  <c r="EP163" i="1" s="1"/>
  <c r="DZ178" i="1"/>
  <c r="BK165" i="1" l="1"/>
  <c r="CW165" i="1"/>
  <c r="DT165" i="1"/>
  <c r="DX165" i="1" s="1"/>
  <c r="EF165" i="1" s="1"/>
  <c r="EL165" i="1" s="1"/>
  <c r="DA165" i="1"/>
  <c r="BF166" i="1"/>
  <c r="DR166" i="1" s="1" a="1"/>
  <c r="DR166" i="1" s="1"/>
  <c r="EB166" i="1" s="1"/>
  <c r="DB164" i="1"/>
  <c r="DD164" i="1" s="1"/>
  <c r="EP164" i="1" s="1"/>
  <c r="DZ179" i="1"/>
  <c r="EN179" i="1" s="1"/>
  <c r="DB165" i="1" l="1"/>
  <c r="DD165" i="1" s="1"/>
  <c r="EP165" i="1" s="1"/>
  <c r="BK166" i="1"/>
  <c r="CW166" i="1"/>
  <c r="DT166" i="1"/>
  <c r="DX166" i="1" s="1"/>
  <c r="EF166" i="1" s="1"/>
  <c r="EL166" i="1" s="1"/>
  <c r="DA166" i="1"/>
  <c r="BF167" i="1"/>
  <c r="DR167" i="1" s="1" a="1"/>
  <c r="DR167" i="1" s="1"/>
  <c r="EB167" i="1" s="1"/>
  <c r="DZ180" i="1"/>
  <c r="DB166" i="1" l="1"/>
  <c r="DD166" i="1" s="1"/>
  <c r="EP166" i="1" s="1"/>
  <c r="DF167" i="1"/>
  <c r="DF7" i="1" s="1"/>
  <c r="CW167" i="1"/>
  <c r="BF168" i="1"/>
  <c r="DR168" i="1" s="1" a="1"/>
  <c r="DR168" i="1" s="1"/>
  <c r="EB168" i="1" s="1"/>
  <c r="EN168" i="1" s="1"/>
  <c r="DT167" i="1"/>
  <c r="DX167" i="1" s="1"/>
  <c r="EF167" i="1" s="1"/>
  <c r="EL167" i="1" s="1"/>
  <c r="DA167" i="1"/>
  <c r="DB167" i="1" s="1"/>
  <c r="DD167" i="1" s="1"/>
  <c r="BK167" i="1"/>
  <c r="DZ181" i="1"/>
  <c r="EN181" i="1" s="1"/>
  <c r="EP167" i="1" l="1"/>
  <c r="BK168" i="1"/>
  <c r="CW168" i="1"/>
  <c r="DA168" i="1"/>
  <c r="DT168" i="1"/>
  <c r="DX168" i="1" s="1"/>
  <c r="EF168" i="1" s="1"/>
  <c r="EL168" i="1" s="1"/>
  <c r="BF169" i="1"/>
  <c r="DR169" i="1" s="1" a="1"/>
  <c r="DR169" i="1" s="1"/>
  <c r="EB169" i="1" s="1"/>
  <c r="EN169" i="1" s="1"/>
  <c r="DZ182" i="1"/>
  <c r="EN182" i="1" s="1"/>
  <c r="BK169" i="1" l="1"/>
  <c r="CW169" i="1"/>
  <c r="DT169" i="1"/>
  <c r="DX169" i="1" s="1"/>
  <c r="EF169" i="1" s="1"/>
  <c r="EL169" i="1" s="1"/>
  <c r="DA169" i="1"/>
  <c r="BF170" i="1"/>
  <c r="DR170" i="1" s="1" a="1"/>
  <c r="DR170" i="1" s="1"/>
  <c r="EB170" i="1" s="1"/>
  <c r="EN170" i="1" s="1"/>
  <c r="DB168" i="1"/>
  <c r="DD168" i="1" s="1"/>
  <c r="EP168" i="1" s="1"/>
  <c r="EF182" i="1"/>
  <c r="EL182" i="1" s="1"/>
  <c r="DZ183" i="1"/>
  <c r="EN183" i="1" s="1"/>
  <c r="CW170" i="1" l="1"/>
  <c r="BF171" i="1"/>
  <c r="DR171" i="1" s="1" a="1"/>
  <c r="DR171" i="1" s="1"/>
  <c r="EB171" i="1" s="1"/>
  <c r="EN171" i="1" s="1"/>
  <c r="DT170" i="1"/>
  <c r="DX170" i="1" s="1"/>
  <c r="EF170" i="1" s="1"/>
  <c r="EL170" i="1" s="1"/>
  <c r="BK170" i="1"/>
  <c r="DA170" i="1"/>
  <c r="DB170" i="1" s="1"/>
  <c r="DD170" i="1" s="1"/>
  <c r="DB169" i="1"/>
  <c r="DD169" i="1" s="1"/>
  <c r="EP169" i="1" s="1"/>
  <c r="EP182" i="1"/>
  <c r="DZ184" i="1"/>
  <c r="EN184" i="1" s="1"/>
  <c r="EP170" i="1" l="1"/>
  <c r="BK171" i="1"/>
  <c r="CW171" i="1"/>
  <c r="DA171" i="1"/>
  <c r="DB171" i="1" s="1"/>
  <c r="DD171" i="1" s="1"/>
  <c r="DT171" i="1"/>
  <c r="DX171" i="1" s="1"/>
  <c r="EF171" i="1" s="1"/>
  <c r="EL171" i="1" s="1"/>
  <c r="BF172" i="1"/>
  <c r="DR172" i="1" s="1" a="1"/>
  <c r="DR172" i="1" s="1"/>
  <c r="EB172" i="1" s="1"/>
  <c r="EN172" i="1" s="1"/>
  <c r="DZ185" i="1"/>
  <c r="EN185" i="1" s="1"/>
  <c r="EP171" i="1" l="1"/>
  <c r="BK172" i="1"/>
  <c r="CW172" i="1"/>
  <c r="DT172" i="1"/>
  <c r="DX172" i="1" s="1"/>
  <c r="EF172" i="1" s="1"/>
  <c r="EL172" i="1" s="1"/>
  <c r="DA172" i="1"/>
  <c r="BF173" i="1"/>
  <c r="DR173" i="1" s="1" a="1"/>
  <c r="DR173" i="1" s="1"/>
  <c r="EB173" i="1" s="1"/>
  <c r="EN173" i="1" s="1"/>
  <c r="DZ186" i="1"/>
  <c r="EN186" i="1" s="1"/>
  <c r="BK173" i="1" l="1"/>
  <c r="CW173" i="1"/>
  <c r="DA173" i="1"/>
  <c r="DB173" i="1" s="1"/>
  <c r="DD173" i="1" s="1"/>
  <c r="DT173" i="1"/>
  <c r="DX173" i="1" s="1"/>
  <c r="EF173" i="1" s="1"/>
  <c r="EL173" i="1" s="1"/>
  <c r="BF174" i="1"/>
  <c r="DR174" i="1" s="1" a="1"/>
  <c r="DR174" i="1" s="1"/>
  <c r="EB174" i="1" s="1"/>
  <c r="EN174" i="1" s="1"/>
  <c r="DB172" i="1"/>
  <c r="DD172" i="1" s="1"/>
  <c r="EP172" i="1" s="1"/>
  <c r="DZ187" i="1"/>
  <c r="EP173" i="1" l="1"/>
  <c r="BK174" i="1"/>
  <c r="CW174" i="1"/>
  <c r="DA174" i="1"/>
  <c r="DT174" i="1"/>
  <c r="DX174" i="1" s="1"/>
  <c r="EF174" i="1" s="1"/>
  <c r="EL174" i="1" s="1"/>
  <c r="BF175" i="1"/>
  <c r="DR175" i="1" s="1" a="1"/>
  <c r="DR175" i="1" s="1"/>
  <c r="EB175" i="1" s="1"/>
  <c r="EN175" i="1" s="1"/>
  <c r="DZ188" i="1"/>
  <c r="DZ189" i="1" l="1"/>
  <c r="BK175" i="1"/>
  <c r="CW175" i="1"/>
  <c r="DA175" i="1"/>
  <c r="DT175" i="1"/>
  <c r="DX175" i="1" s="1"/>
  <c r="EF175" i="1" s="1"/>
  <c r="EL175" i="1" s="1"/>
  <c r="BF176" i="1"/>
  <c r="DR176" i="1" s="1" a="1"/>
  <c r="DR176" i="1" s="1"/>
  <c r="EB176" i="1" s="1"/>
  <c r="DB174" i="1"/>
  <c r="DD174" i="1" s="1"/>
  <c r="EP174" i="1" s="1"/>
  <c r="DZ190" i="1"/>
  <c r="EN190" i="1" s="1"/>
  <c r="BK176" i="1" l="1"/>
  <c r="CW176" i="1"/>
  <c r="DA176" i="1"/>
  <c r="DB176" i="1" s="1"/>
  <c r="DT176" i="1"/>
  <c r="DX176" i="1" s="1"/>
  <c r="EF176" i="1" s="1"/>
  <c r="EL176" i="1" s="1"/>
  <c r="BF177" i="1"/>
  <c r="DR177" i="1" s="1" a="1"/>
  <c r="DR177" i="1" s="1"/>
  <c r="EB177" i="1" s="1"/>
  <c r="EN177" i="1" s="1"/>
  <c r="DB175" i="1"/>
  <c r="DD175" i="1" s="1"/>
  <c r="EP175" i="1" s="1"/>
  <c r="DZ191" i="1"/>
  <c r="EN191" i="1" s="1"/>
  <c r="DD176" i="1" l="1"/>
  <c r="EP176" i="1" s="1"/>
  <c r="CW177" i="1"/>
  <c r="BF178" i="1"/>
  <c r="DR178" i="1" s="1" a="1"/>
  <c r="DR178" i="1" s="1"/>
  <c r="EB178" i="1" s="1"/>
  <c r="EN178" i="1" s="1"/>
  <c r="BK177" i="1"/>
  <c r="DT177" i="1"/>
  <c r="DX177" i="1" s="1"/>
  <c r="EF177" i="1" s="1"/>
  <c r="EL177" i="1" s="1"/>
  <c r="DA177" i="1"/>
  <c r="DB177" i="1" s="1"/>
  <c r="DD177" i="1" s="1"/>
  <c r="DZ192" i="1"/>
  <c r="EF191" i="1"/>
  <c r="EL191" i="1" s="1"/>
  <c r="EP177" i="1" l="1"/>
  <c r="BK178" i="1"/>
  <c r="CW178" i="1"/>
  <c r="DT178" i="1"/>
  <c r="DX178" i="1" s="1"/>
  <c r="EF178" i="1" s="1"/>
  <c r="EL178" i="1" s="1"/>
  <c r="DA178" i="1"/>
  <c r="BF179" i="1"/>
  <c r="EP191" i="1"/>
  <c r="DZ193" i="1"/>
  <c r="EN193" i="1" s="1"/>
  <c r="DZ198" i="1"/>
  <c r="EN198" i="1" s="1"/>
  <c r="BK179" i="1" l="1"/>
  <c r="CW179" i="1"/>
  <c r="DT179" i="1"/>
  <c r="DX179" i="1" s="1"/>
  <c r="EF179" i="1" s="1"/>
  <c r="EL179" i="1" s="1"/>
  <c r="DA179" i="1"/>
  <c r="BF180" i="1"/>
  <c r="DR180" i="1" s="1" a="1"/>
  <c r="DR180" i="1" s="1"/>
  <c r="EB180" i="1" s="1"/>
  <c r="EN180" i="1" s="1"/>
  <c r="DB178" i="1"/>
  <c r="DD178" i="1" s="1"/>
  <c r="EP178" i="1" s="1"/>
  <c r="EF193" i="1"/>
  <c r="EL193" i="1" s="1"/>
  <c r="DZ194" i="1"/>
  <c r="EN194" i="1" s="1"/>
  <c r="EF198" i="1"/>
  <c r="EL198" i="1" s="1"/>
  <c r="BK180" i="1" l="1"/>
  <c r="CW180" i="1"/>
  <c r="DA180" i="1"/>
  <c r="DT180" i="1"/>
  <c r="DX180" i="1" s="1"/>
  <c r="EF180" i="1" s="1"/>
  <c r="EL180" i="1" s="1"/>
  <c r="BF181" i="1"/>
  <c r="DR181" i="1" s="1" a="1"/>
  <c r="DR181" i="1" s="1"/>
  <c r="EB181" i="1" s="1"/>
  <c r="DB179" i="1"/>
  <c r="DD179" i="1" s="1"/>
  <c r="EP179" i="1" s="1"/>
  <c r="DZ195" i="1"/>
  <c r="EN195" i="1" s="1"/>
  <c r="EF194" i="1"/>
  <c r="EL194" i="1" s="1"/>
  <c r="EP198" i="1"/>
  <c r="DB180" i="1" l="1"/>
  <c r="DD180" i="1" s="1"/>
  <c r="EP180" i="1" s="1"/>
  <c r="BK181" i="1"/>
  <c r="CW181" i="1"/>
  <c r="DT181" i="1"/>
  <c r="DX181" i="1" s="1"/>
  <c r="EF181" i="1" s="1"/>
  <c r="EL181" i="1" s="1"/>
  <c r="DA181" i="1"/>
  <c r="BF183" i="1"/>
  <c r="DR183" i="1" s="1" a="1"/>
  <c r="DR183" i="1" s="1"/>
  <c r="EB183" i="1" s="1"/>
  <c r="EP194" i="1"/>
  <c r="EF195" i="1"/>
  <c r="EL195" i="1" s="1"/>
  <c r="DZ196" i="1"/>
  <c r="EN196" i="1" s="1"/>
  <c r="DB181" i="1" l="1"/>
  <c r="DD181" i="1" s="1"/>
  <c r="EP181" i="1" s="1"/>
  <c r="BK183" i="1"/>
  <c r="CW183" i="1"/>
  <c r="DA183" i="1"/>
  <c r="DT183" i="1"/>
  <c r="DX183" i="1" s="1"/>
  <c r="EF183" i="1" s="1"/>
  <c r="EL183" i="1" s="1"/>
  <c r="BF184" i="1"/>
  <c r="DR184" i="1" s="1" a="1"/>
  <c r="DR184" i="1" s="1"/>
  <c r="EB184" i="1" s="1"/>
  <c r="EP195" i="1"/>
  <c r="DZ197" i="1"/>
  <c r="EN197" i="1" s="1"/>
  <c r="EF196" i="1"/>
  <c r="EL196" i="1" s="1"/>
  <c r="EP196" i="1" s="1"/>
  <c r="BK184" i="1" l="1"/>
  <c r="CW184" i="1"/>
  <c r="DA184" i="1"/>
  <c r="DT184" i="1"/>
  <c r="DX184" i="1" s="1"/>
  <c r="EF184" i="1" s="1"/>
  <c r="EL184" i="1" s="1"/>
  <c r="BF185" i="1"/>
  <c r="DR185" i="1" s="1" a="1"/>
  <c r="DR185" i="1" s="1"/>
  <c r="EB185" i="1" s="1"/>
  <c r="DB183" i="1"/>
  <c r="DD183" i="1" s="1"/>
  <c r="EP183" i="1" s="1"/>
  <c r="EF197" i="1"/>
  <c r="EL197" i="1" s="1"/>
  <c r="EP197" i="1" s="1"/>
  <c r="DZ199" i="1"/>
  <c r="EN199" i="1" s="1"/>
  <c r="DT185" i="1" l="1"/>
  <c r="DX185" i="1" s="1"/>
  <c r="EF185" i="1" s="1"/>
  <c r="EL185" i="1" s="1"/>
  <c r="CW185" i="1"/>
  <c r="BF186" i="1"/>
  <c r="DR186" i="1" s="1" a="1"/>
  <c r="DR186" i="1" s="1"/>
  <c r="EB186" i="1" s="1"/>
  <c r="BK185" i="1"/>
  <c r="DA185" i="1"/>
  <c r="DB185" i="1" s="1"/>
  <c r="DD185" i="1" s="1"/>
  <c r="DB184" i="1"/>
  <c r="DD184" i="1" s="1"/>
  <c r="EP184" i="1" s="1"/>
  <c r="EF199" i="1"/>
  <c r="EL199" i="1" s="1"/>
  <c r="DZ200" i="1"/>
  <c r="EN200" i="1" s="1"/>
  <c r="DZ204" i="1"/>
  <c r="EN204" i="1" s="1"/>
  <c r="EP185" i="1" l="1"/>
  <c r="BK186" i="1"/>
  <c r="CW186" i="1"/>
  <c r="DA186" i="1"/>
  <c r="DT186" i="1"/>
  <c r="DX186" i="1" s="1"/>
  <c r="EF186" i="1" s="1"/>
  <c r="EL186" i="1" s="1"/>
  <c r="BF187" i="1"/>
  <c r="DR187" i="1" s="1" a="1"/>
  <c r="DR187" i="1" s="1"/>
  <c r="EB187" i="1" s="1"/>
  <c r="EN187" i="1" s="1"/>
  <c r="EP199" i="1"/>
  <c r="EF200" i="1"/>
  <c r="EL200" i="1" s="1"/>
  <c r="DZ201" i="1"/>
  <c r="EF204" i="1"/>
  <c r="EL204" i="1" s="1"/>
  <c r="DZ202" i="1" l="1"/>
  <c r="EN202" i="1" s="1"/>
  <c r="EN201" i="1"/>
  <c r="DB186" i="1"/>
  <c r="DD186" i="1" s="1"/>
  <c r="EP186" i="1" s="1"/>
  <c r="BK187" i="1"/>
  <c r="CW187" i="1"/>
  <c r="DT187" i="1"/>
  <c r="DX187" i="1" s="1"/>
  <c r="EF187" i="1" s="1"/>
  <c r="EL187" i="1" s="1"/>
  <c r="DA187" i="1"/>
  <c r="BF188" i="1"/>
  <c r="DR188" i="1" s="1" a="1"/>
  <c r="DR188" i="1" s="1"/>
  <c r="EB188" i="1" s="1"/>
  <c r="EN188" i="1" s="1"/>
  <c r="EP200" i="1"/>
  <c r="EF202" i="1"/>
  <c r="EL202" i="1" s="1"/>
  <c r="DZ203" i="1"/>
  <c r="EN203" i="1" s="1"/>
  <c r="DZ205" i="1"/>
  <c r="EN205" i="1" s="1"/>
  <c r="EF201" i="1"/>
  <c r="EL201" i="1" s="1"/>
  <c r="EP204" i="1"/>
  <c r="DZ206" i="1"/>
  <c r="EN206" i="1" s="1"/>
  <c r="BK188" i="1" l="1"/>
  <c r="CW188" i="1"/>
  <c r="DT188" i="1"/>
  <c r="DX188" i="1" s="1"/>
  <c r="EF188" i="1" s="1"/>
  <c r="EL188" i="1" s="1"/>
  <c r="DA188" i="1"/>
  <c r="BF189" i="1"/>
  <c r="DR189" i="1" s="1" a="1"/>
  <c r="DR189" i="1" s="1"/>
  <c r="EB189" i="1" s="1"/>
  <c r="EN189" i="1" s="1"/>
  <c r="DB187" i="1"/>
  <c r="DD187" i="1" s="1"/>
  <c r="EP187" i="1" s="1"/>
  <c r="EP202" i="1"/>
  <c r="EP201" i="1"/>
  <c r="EF205" i="1"/>
  <c r="EL205" i="1" s="1"/>
  <c r="EP205" i="1" s="1"/>
  <c r="EF203" i="1"/>
  <c r="EL203" i="1" s="1"/>
  <c r="EF206" i="1"/>
  <c r="EL206" i="1" s="1"/>
  <c r="DZ207" i="1"/>
  <c r="EN207" i="1" s="1"/>
  <c r="BF193" i="1" l="1"/>
  <c r="CW189" i="1"/>
  <c r="BF190" i="1"/>
  <c r="DR190" i="1" s="1" a="1"/>
  <c r="DR190" i="1" s="1"/>
  <c r="EB190" i="1" s="1"/>
  <c r="BK189" i="1"/>
  <c r="DT189" i="1"/>
  <c r="DX189" i="1" s="1"/>
  <c r="EF189" i="1" s="1"/>
  <c r="EL189" i="1" s="1"/>
  <c r="DA189" i="1"/>
  <c r="DB188" i="1"/>
  <c r="DD188" i="1" s="1"/>
  <c r="EP188" i="1" s="1"/>
  <c r="EP203" i="1"/>
  <c r="EP206" i="1"/>
  <c r="EF207" i="1"/>
  <c r="EL207" i="1" s="1"/>
  <c r="DZ208" i="1"/>
  <c r="EN208" i="1" s="1"/>
  <c r="DB189" i="1" l="1"/>
  <c r="DD189" i="1" s="1"/>
  <c r="EP189" i="1" s="1"/>
  <c r="BK190" i="1"/>
  <c r="CW190" i="1"/>
  <c r="DT190" i="1"/>
  <c r="DX190" i="1" s="1"/>
  <c r="EF190" i="1" s="1"/>
  <c r="EL190" i="1" s="1"/>
  <c r="DA190" i="1"/>
  <c r="BF192" i="1"/>
  <c r="CW193" i="1"/>
  <c r="DA193" i="1"/>
  <c r="BK193" i="1"/>
  <c r="DR193" i="1" a="1"/>
  <c r="DR193" i="1" s="1"/>
  <c r="EB193" i="1" s="1"/>
  <c r="EP207" i="1"/>
  <c r="EF208" i="1"/>
  <c r="EL208" i="1" s="1"/>
  <c r="DZ209" i="1"/>
  <c r="BF7" i="1" l="1"/>
  <c r="DR192" i="1" a="1"/>
  <c r="DR192" i="1" s="1"/>
  <c r="EB192" i="1" s="1"/>
  <c r="EN192" i="1" s="1"/>
  <c r="DB193" i="1"/>
  <c r="DD193" i="1" s="1"/>
  <c r="DZ210" i="1"/>
  <c r="EN210" i="1" s="1"/>
  <c r="EN209" i="1"/>
  <c r="BK192" i="1"/>
  <c r="CW192" i="1"/>
  <c r="CW7" i="1" s="1"/>
  <c r="DT192" i="1"/>
  <c r="DX192" i="1" s="1"/>
  <c r="DA192" i="1"/>
  <c r="DB190" i="1"/>
  <c r="DD190" i="1" s="1"/>
  <c r="EP190" i="1" s="1"/>
  <c r="EF210" i="1"/>
  <c r="EL210" i="1" s="1"/>
  <c r="EP210" i="1" s="1"/>
  <c r="EP208" i="1"/>
  <c r="EF209" i="1"/>
  <c r="EL209" i="1" s="1"/>
  <c r="DZ211" i="1"/>
  <c r="EN211" i="1" s="1"/>
  <c r="DB192" i="1" l="1"/>
  <c r="DD192" i="1" s="1"/>
  <c r="DD7" i="1" s="1"/>
  <c r="DA7" i="1"/>
  <c r="DX7" i="1"/>
  <c r="EF192" i="1"/>
  <c r="EL192" i="1" s="1"/>
  <c r="EP193" i="1"/>
  <c r="EP209" i="1"/>
  <c r="EF211" i="1"/>
  <c r="EL211" i="1" s="1"/>
  <c r="DZ212" i="1"/>
  <c r="EP192" i="1" l="1"/>
  <c r="DZ213" i="1"/>
  <c r="EN213" i="1" s="1"/>
  <c r="EN212" i="1"/>
  <c r="EP211" i="1"/>
  <c r="EF213" i="1"/>
  <c r="EL213" i="1" s="1"/>
  <c r="EF212" i="1"/>
  <c r="EL212" i="1" s="1"/>
  <c r="DZ214" i="1"/>
  <c r="EN214" i="1" s="1"/>
  <c r="EP213" i="1" l="1"/>
  <c r="EP212" i="1"/>
  <c r="EF214" i="1"/>
  <c r="EL214" i="1" s="1"/>
  <c r="DZ215" i="1"/>
  <c r="EN215" i="1" s="1"/>
  <c r="EP214" i="1" l="1"/>
  <c r="EF215" i="1"/>
  <c r="EL215" i="1" s="1"/>
  <c r="DZ216" i="1"/>
  <c r="EN216" i="1" s="1"/>
  <c r="EP215" i="1" l="1"/>
  <c r="EF216" i="1"/>
  <c r="EL216" i="1" s="1"/>
  <c r="DZ217" i="1"/>
  <c r="EN217" i="1" s="1"/>
  <c r="EP216" i="1" l="1"/>
  <c r="EF217" i="1"/>
  <c r="EL217" i="1" s="1"/>
  <c r="DZ218" i="1"/>
  <c r="EN218" i="1" s="1"/>
  <c r="EP217" i="1" l="1"/>
  <c r="EF218" i="1"/>
  <c r="EL218" i="1" s="1"/>
  <c r="DZ219" i="1"/>
  <c r="EN219" i="1" s="1"/>
  <c r="EP218" i="1" l="1"/>
  <c r="EF219" i="1"/>
  <c r="EL219" i="1" s="1"/>
  <c r="DZ220" i="1"/>
  <c r="EN220" i="1" s="1"/>
  <c r="EP219" i="1" l="1"/>
  <c r="EF220" i="1"/>
  <c r="EL220" i="1" s="1"/>
  <c r="DZ221" i="1"/>
  <c r="EN221" i="1" s="1"/>
  <c r="EP220" i="1" l="1"/>
  <c r="EF221" i="1"/>
  <c r="EL221" i="1" s="1"/>
  <c r="DZ222" i="1"/>
  <c r="EN222" i="1" s="1"/>
  <c r="EP221" i="1" l="1"/>
  <c r="EF222" i="1"/>
  <c r="EL222" i="1" s="1"/>
  <c r="DZ223" i="1"/>
  <c r="EN223" i="1" s="1"/>
  <c r="EP222" i="1" l="1"/>
  <c r="EF223" i="1"/>
  <c r="EL223" i="1" s="1"/>
  <c r="DZ224" i="1"/>
  <c r="EN224" i="1" s="1"/>
  <c r="EP223" i="1" l="1"/>
  <c r="EF224" i="1"/>
  <c r="EL224" i="1" s="1"/>
  <c r="DZ225" i="1"/>
  <c r="EN225" i="1" s="1"/>
  <c r="EP224" i="1" l="1"/>
  <c r="EF225" i="1"/>
  <c r="EL225" i="1" s="1"/>
  <c r="DZ226" i="1"/>
  <c r="EN226" i="1" s="1"/>
  <c r="EP225" i="1" l="1"/>
  <c r="EF226" i="1"/>
  <c r="EL226" i="1" s="1"/>
  <c r="DZ227" i="1"/>
  <c r="EN227" i="1" s="1"/>
  <c r="EP226" i="1" l="1"/>
  <c r="EF227" i="1"/>
  <c r="EL227" i="1" s="1"/>
  <c r="DZ228" i="1"/>
  <c r="EN228" i="1" s="1"/>
  <c r="EP227" i="1" l="1"/>
  <c r="EF228" i="1"/>
  <c r="EL228" i="1" s="1"/>
  <c r="DZ229" i="1"/>
  <c r="DZ230" i="1" l="1"/>
  <c r="EN230" i="1" s="1"/>
  <c r="EN229" i="1"/>
  <c r="EF230" i="1"/>
  <c r="EL230" i="1" s="1"/>
  <c r="DZ231" i="1"/>
  <c r="EN231" i="1" s="1"/>
  <c r="EP228" i="1"/>
  <c r="EF229" i="1"/>
  <c r="EL229" i="1" s="1"/>
  <c r="DZ232" i="1"/>
  <c r="EN232" i="1" s="1"/>
  <c r="EP230" i="1" l="1"/>
  <c r="EF231" i="1"/>
  <c r="EL231" i="1" s="1"/>
  <c r="EP231" i="1" s="1"/>
  <c r="EP229" i="1"/>
  <c r="EF232" i="1"/>
  <c r="EL232" i="1" s="1"/>
  <c r="DZ233" i="1"/>
  <c r="EN233" i="1" s="1"/>
  <c r="EP232" i="1" l="1"/>
  <c r="EF233" i="1"/>
  <c r="EL233" i="1" s="1"/>
  <c r="DZ234" i="1"/>
  <c r="EN234" i="1" s="1"/>
  <c r="EP233" i="1" l="1"/>
  <c r="EF234" i="1"/>
  <c r="EL234" i="1" s="1"/>
  <c r="DZ235" i="1"/>
  <c r="EN235" i="1" s="1"/>
  <c r="EP234" i="1" l="1"/>
  <c r="EF235" i="1"/>
  <c r="EL235" i="1" s="1"/>
  <c r="DZ236" i="1"/>
  <c r="EN236" i="1" s="1"/>
  <c r="EP235" i="1" l="1"/>
  <c r="EF236" i="1"/>
  <c r="EL236" i="1" s="1"/>
  <c r="DZ237" i="1"/>
  <c r="DZ238" i="1" l="1"/>
  <c r="EN238" i="1" s="1"/>
  <c r="EN237" i="1"/>
  <c r="EF238" i="1"/>
  <c r="EL238" i="1" s="1"/>
  <c r="DZ239" i="1"/>
  <c r="EN239" i="1" s="1"/>
  <c r="EP236" i="1"/>
  <c r="EF237" i="1"/>
  <c r="EL237" i="1" s="1"/>
  <c r="DZ240" i="1"/>
  <c r="EN240" i="1" s="1"/>
  <c r="EP238" i="1" l="1"/>
  <c r="EF239" i="1"/>
  <c r="EL239" i="1" s="1"/>
  <c r="EP237" i="1"/>
  <c r="EF240" i="1"/>
  <c r="EL240" i="1" s="1"/>
  <c r="DZ241" i="1"/>
  <c r="EN241" i="1" s="1"/>
  <c r="EP239" i="1" l="1"/>
  <c r="EP240" i="1"/>
  <c r="EF241" i="1"/>
  <c r="EL241" i="1" s="1"/>
  <c r="DZ242" i="1"/>
  <c r="EN242" i="1" s="1"/>
  <c r="DZ243" i="1" l="1"/>
  <c r="EN243" i="1" s="1"/>
  <c r="EP241" i="1"/>
  <c r="EF242" i="1"/>
  <c r="EL242" i="1" s="1"/>
  <c r="EF243" i="1" l="1"/>
  <c r="EL243" i="1" s="1"/>
  <c r="DZ244" i="1"/>
  <c r="EN244" i="1" s="1"/>
  <c r="DZ246" i="1"/>
  <c r="EN246" i="1" s="1"/>
  <c r="EP242" i="1"/>
  <c r="EP243" i="1" l="1"/>
  <c r="DZ245" i="1"/>
  <c r="EN245" i="1" s="1"/>
  <c r="EF244" i="1"/>
  <c r="EL244" i="1" s="1"/>
  <c r="EF246" i="1"/>
  <c r="EL246" i="1" s="1"/>
  <c r="DZ247" i="1"/>
  <c r="EN247" i="1" s="1"/>
  <c r="EP244" i="1" l="1"/>
  <c r="EF245" i="1"/>
  <c r="EL245" i="1" s="1"/>
  <c r="EP246" i="1"/>
  <c r="EF247" i="1"/>
  <c r="EL247" i="1" s="1"/>
  <c r="DZ248" i="1"/>
  <c r="EN248" i="1" s="1"/>
  <c r="EP245" i="1" l="1"/>
  <c r="EP247" i="1"/>
  <c r="EF248" i="1"/>
  <c r="EL248" i="1" s="1"/>
  <c r="DZ249" i="1"/>
  <c r="EN249" i="1" s="1"/>
  <c r="EP248" i="1" l="1"/>
  <c r="EF249" i="1"/>
  <c r="EL249" i="1" s="1"/>
  <c r="DZ250" i="1"/>
  <c r="DZ251" i="1" l="1"/>
  <c r="EN251" i="1" s="1"/>
  <c r="EN250" i="1"/>
  <c r="EF251" i="1"/>
  <c r="EL251" i="1" s="1"/>
  <c r="DZ252" i="1"/>
  <c r="EN252" i="1" s="1"/>
  <c r="EP249" i="1"/>
  <c r="EF250" i="1"/>
  <c r="EL250" i="1" s="1"/>
  <c r="DZ253" i="1"/>
  <c r="EN253" i="1" s="1"/>
  <c r="EP251" i="1" l="1"/>
  <c r="EF252" i="1"/>
  <c r="EL252" i="1" s="1"/>
  <c r="EP250" i="1"/>
  <c r="EF253" i="1"/>
  <c r="EL253" i="1" s="1"/>
  <c r="DZ254" i="1"/>
  <c r="EN254" i="1" s="1"/>
  <c r="EP252" i="1" l="1"/>
  <c r="EP253" i="1"/>
  <c r="EF254" i="1"/>
  <c r="EL254" i="1" s="1"/>
  <c r="DZ255" i="1"/>
  <c r="EN255" i="1" s="1"/>
  <c r="EP254" i="1" l="1"/>
  <c r="EF255" i="1"/>
  <c r="EL255" i="1" s="1"/>
  <c r="DZ256" i="1"/>
  <c r="EN256" i="1" s="1"/>
  <c r="EP255" i="1" l="1"/>
  <c r="EF256" i="1"/>
  <c r="EL256" i="1" s="1"/>
  <c r="DZ257" i="1"/>
  <c r="EN257" i="1" s="1"/>
  <c r="EP256" i="1" l="1"/>
  <c r="EF257" i="1"/>
  <c r="EL257" i="1" s="1"/>
  <c r="DZ258" i="1"/>
  <c r="EN258" i="1" s="1"/>
  <c r="EP257" i="1" l="1"/>
  <c r="EF258" i="1"/>
  <c r="EL258" i="1" s="1"/>
  <c r="DZ259" i="1"/>
  <c r="EN259" i="1" s="1"/>
  <c r="EP258" i="1" l="1"/>
  <c r="EF259" i="1"/>
  <c r="EL259" i="1" s="1"/>
  <c r="DZ260" i="1"/>
  <c r="DZ261" i="1" l="1"/>
  <c r="EN261" i="1" s="1"/>
  <c r="EN260" i="1"/>
  <c r="EF261" i="1"/>
  <c r="EL261" i="1" s="1"/>
  <c r="DZ262" i="1"/>
  <c r="EN262" i="1" s="1"/>
  <c r="EP259" i="1"/>
  <c r="EF260" i="1"/>
  <c r="EL260" i="1" s="1"/>
  <c r="DZ263" i="1"/>
  <c r="EN263" i="1" s="1"/>
  <c r="EP261" i="1" l="1"/>
  <c r="EF262" i="1"/>
  <c r="EL262" i="1" s="1"/>
  <c r="EP262" i="1" s="1"/>
  <c r="EP260" i="1"/>
  <c r="EF263" i="1"/>
  <c r="EL263" i="1" s="1"/>
  <c r="EP263" i="1" s="1"/>
  <c r="DZ264" i="1"/>
  <c r="EN264" i="1" s="1"/>
  <c r="EF264" i="1" l="1"/>
  <c r="EL264" i="1" s="1"/>
  <c r="DZ265" i="1"/>
  <c r="EN265" i="1" s="1"/>
  <c r="EP264" i="1" l="1"/>
  <c r="EF265" i="1"/>
  <c r="EL265" i="1" s="1"/>
  <c r="DZ266" i="1"/>
  <c r="EN266" i="1" s="1"/>
  <c r="EP265" i="1" l="1"/>
  <c r="EF266" i="1"/>
  <c r="EL266" i="1" s="1"/>
  <c r="DZ267" i="1"/>
  <c r="EN267" i="1" s="1"/>
  <c r="EP266" i="1" l="1"/>
  <c r="EF267" i="1"/>
  <c r="EL267" i="1" s="1"/>
  <c r="DZ268" i="1"/>
  <c r="EN268" i="1" s="1"/>
  <c r="EP267" i="1" l="1"/>
  <c r="EF268" i="1"/>
  <c r="EL268" i="1" s="1"/>
  <c r="DZ269" i="1"/>
  <c r="EN269" i="1" s="1"/>
  <c r="EP268" i="1" l="1"/>
  <c r="EF269" i="1"/>
  <c r="EL269" i="1" s="1"/>
  <c r="DZ270" i="1"/>
  <c r="EN270" i="1" s="1"/>
  <c r="EP269" i="1" l="1"/>
  <c r="EF270" i="1"/>
  <c r="EL270" i="1" s="1"/>
  <c r="DZ271" i="1"/>
  <c r="EN271" i="1" s="1"/>
  <c r="EP270" i="1" l="1"/>
  <c r="EF271" i="1"/>
  <c r="EL271" i="1" s="1"/>
  <c r="DZ272" i="1"/>
  <c r="EN272" i="1" s="1"/>
  <c r="EP271" i="1" l="1"/>
  <c r="EF272" i="1"/>
  <c r="EL272" i="1" s="1"/>
  <c r="DZ273" i="1"/>
  <c r="EN273" i="1" s="1"/>
  <c r="EP272" i="1" l="1"/>
  <c r="EF273" i="1"/>
  <c r="EL273" i="1" s="1"/>
  <c r="DZ274" i="1"/>
  <c r="EN274" i="1" s="1"/>
  <c r="EP273" i="1" l="1"/>
  <c r="EF274" i="1"/>
  <c r="EL274" i="1" s="1"/>
  <c r="DZ275" i="1"/>
  <c r="EN275" i="1" s="1"/>
  <c r="EP274" i="1" l="1"/>
  <c r="EF275" i="1"/>
  <c r="EL275" i="1" s="1"/>
  <c r="EP275" i="1" s="1"/>
  <c r="DZ276" i="1"/>
  <c r="EN276" i="1" s="1"/>
  <c r="EF276" i="1" l="1"/>
  <c r="EL276" i="1" s="1"/>
  <c r="EP276" i="1" s="1"/>
  <c r="DZ277" i="1"/>
  <c r="EN277" i="1" s="1"/>
  <c r="EF277" i="1" l="1"/>
  <c r="EL277" i="1" s="1"/>
  <c r="DZ278" i="1"/>
  <c r="EN278" i="1" s="1"/>
  <c r="EP277" i="1" l="1"/>
  <c r="EF278" i="1"/>
  <c r="EL278" i="1" s="1"/>
  <c r="DZ279" i="1"/>
  <c r="DZ280" i="1" l="1"/>
  <c r="EN280" i="1" s="1"/>
  <c r="EN279" i="1"/>
  <c r="EF280" i="1"/>
  <c r="EL280" i="1" s="1"/>
  <c r="EP278" i="1"/>
  <c r="EF279" i="1"/>
  <c r="EL279" i="1" s="1"/>
  <c r="DZ281" i="1"/>
  <c r="EN281" i="1" s="1"/>
  <c r="EP279" i="1" l="1"/>
  <c r="EP280" i="1"/>
  <c r="EF281" i="1"/>
  <c r="EL281" i="1" s="1"/>
  <c r="DZ282" i="1"/>
  <c r="EN282" i="1" s="1"/>
  <c r="EP281" i="1" l="1"/>
  <c r="EF282" i="1"/>
  <c r="EL282" i="1" s="1"/>
  <c r="DZ283" i="1"/>
  <c r="EN283" i="1" s="1"/>
  <c r="EP282" i="1" l="1"/>
  <c r="EF283" i="1"/>
  <c r="EL283" i="1" s="1"/>
  <c r="DZ284" i="1"/>
  <c r="EN284" i="1" s="1"/>
  <c r="EP283" i="1" l="1"/>
  <c r="EF284" i="1"/>
  <c r="EL284" i="1" s="1"/>
  <c r="DZ285" i="1"/>
  <c r="EN285" i="1" s="1"/>
  <c r="EP284" i="1" l="1"/>
  <c r="EF285" i="1"/>
  <c r="EL285" i="1" s="1"/>
  <c r="DZ286" i="1"/>
  <c r="EN286" i="1" s="1"/>
  <c r="EP285" i="1" l="1"/>
  <c r="EF286" i="1"/>
  <c r="EL286" i="1" s="1"/>
  <c r="DZ287" i="1"/>
  <c r="EN287" i="1" s="1"/>
  <c r="EP286" i="1" l="1"/>
  <c r="EF287" i="1"/>
  <c r="EL287" i="1" s="1"/>
  <c r="DZ288" i="1"/>
  <c r="EN288" i="1" s="1"/>
  <c r="EP287" i="1" l="1"/>
  <c r="EF288" i="1"/>
  <c r="EL288" i="1" s="1"/>
  <c r="DZ289" i="1"/>
  <c r="EN289" i="1" s="1"/>
  <c r="EP288" i="1" l="1"/>
  <c r="EF289" i="1"/>
  <c r="EL289" i="1" s="1"/>
  <c r="DZ290" i="1"/>
  <c r="EN290" i="1" s="1"/>
  <c r="EP289" i="1" l="1"/>
  <c r="EF290" i="1"/>
  <c r="EL290" i="1" s="1"/>
  <c r="DZ291" i="1"/>
  <c r="EN291" i="1" s="1"/>
  <c r="EP290" i="1" l="1"/>
  <c r="EF291" i="1"/>
  <c r="EL291" i="1" s="1"/>
  <c r="DZ292" i="1"/>
  <c r="EN292" i="1" s="1"/>
  <c r="EP291" i="1" l="1"/>
  <c r="EF292" i="1"/>
  <c r="EL292" i="1" s="1"/>
  <c r="DZ293" i="1"/>
  <c r="EN293" i="1" s="1"/>
  <c r="EP292" i="1" l="1"/>
  <c r="EF293" i="1"/>
  <c r="EL293" i="1" s="1"/>
  <c r="EP293" i="1" s="1"/>
  <c r="DZ294" i="1"/>
  <c r="EN294" i="1" s="1"/>
  <c r="EF294" i="1" l="1"/>
  <c r="EL294" i="1" s="1"/>
  <c r="DZ295" i="1"/>
  <c r="EN295" i="1" s="1"/>
  <c r="EP294" i="1" l="1"/>
  <c r="EF295" i="1"/>
  <c r="EL295" i="1" s="1"/>
  <c r="EP295" i="1" s="1"/>
  <c r="DZ296" i="1"/>
  <c r="EN296" i="1" s="1"/>
  <c r="EF296" i="1" l="1"/>
  <c r="EL296" i="1" s="1"/>
  <c r="EP296" i="1" s="1"/>
  <c r="DZ297" i="1"/>
  <c r="EN297" i="1" s="1"/>
  <c r="EF297" i="1" l="1"/>
  <c r="EL297" i="1" s="1"/>
  <c r="DZ298" i="1"/>
  <c r="EN298" i="1" s="1"/>
  <c r="EP297" i="1" l="1"/>
  <c r="EF298" i="1"/>
  <c r="EL298" i="1" s="1"/>
  <c r="DZ299" i="1"/>
  <c r="EN299" i="1" s="1"/>
  <c r="EP298" i="1" l="1"/>
  <c r="EF299" i="1"/>
  <c r="EL299" i="1" s="1"/>
  <c r="DZ300" i="1"/>
  <c r="EN300" i="1" s="1"/>
  <c r="EP299" i="1" l="1"/>
  <c r="EF300" i="1"/>
  <c r="EL300" i="1" s="1"/>
  <c r="EP300" i="1" s="1"/>
  <c r="DZ301" i="1"/>
  <c r="EN301" i="1" s="1"/>
  <c r="EF301" i="1" l="1"/>
  <c r="EL301" i="1" s="1"/>
  <c r="EP301" i="1" s="1"/>
  <c r="DZ302" i="1"/>
  <c r="EN302" i="1" s="1"/>
  <c r="EF302" i="1" l="1"/>
  <c r="EL302" i="1" s="1"/>
  <c r="DZ303" i="1"/>
  <c r="EN303" i="1" s="1"/>
  <c r="EP302" i="1" l="1"/>
  <c r="EF303" i="1"/>
  <c r="EL303" i="1" s="1"/>
  <c r="DZ304" i="1"/>
  <c r="EN304" i="1" s="1"/>
  <c r="EP303" i="1" l="1"/>
  <c r="EF304" i="1"/>
  <c r="EL304" i="1" s="1"/>
  <c r="DZ305" i="1"/>
  <c r="EN305" i="1" s="1"/>
  <c r="EP304" i="1" l="1"/>
  <c r="EF305" i="1"/>
  <c r="EL305" i="1" s="1"/>
  <c r="DZ306" i="1"/>
  <c r="EN306" i="1" s="1"/>
  <c r="EP305" i="1" l="1"/>
  <c r="EF306" i="1"/>
  <c r="EL306" i="1" s="1"/>
  <c r="EP306" i="1" s="1"/>
  <c r="DZ307" i="1"/>
  <c r="DZ309" i="1" l="1"/>
  <c r="EN309" i="1" s="1"/>
  <c r="EN307" i="1"/>
  <c r="EF309" i="1"/>
  <c r="EL309" i="1" s="1"/>
  <c r="EP309" i="1" s="1"/>
  <c r="EF307" i="1"/>
  <c r="EL307" i="1" s="1"/>
  <c r="DZ310" i="1"/>
  <c r="EN310" i="1" s="1"/>
  <c r="EP307" i="1" l="1"/>
  <c r="EF310" i="1"/>
  <c r="EL310" i="1" s="1"/>
  <c r="DZ311" i="1"/>
  <c r="EN311" i="1" s="1"/>
  <c r="EP310" i="1" l="1"/>
  <c r="EF311" i="1"/>
  <c r="EL311" i="1" s="1"/>
  <c r="DZ312" i="1"/>
  <c r="EN312" i="1" s="1"/>
  <c r="EP311" i="1" l="1"/>
  <c r="EF312" i="1"/>
  <c r="EL312" i="1" s="1"/>
  <c r="DZ313" i="1"/>
  <c r="EN313" i="1" s="1"/>
  <c r="EP312" i="1" l="1"/>
  <c r="EF313" i="1"/>
  <c r="EL313" i="1" s="1"/>
  <c r="EP313" i="1" s="1"/>
  <c r="DZ314" i="1"/>
  <c r="EN314" i="1" s="1"/>
  <c r="EF314" i="1" l="1"/>
  <c r="EL314" i="1" s="1"/>
  <c r="DZ315" i="1"/>
  <c r="EN315" i="1" s="1"/>
  <c r="EP314" i="1" l="1"/>
  <c r="EF315" i="1"/>
  <c r="EL315" i="1" s="1"/>
  <c r="DZ316" i="1"/>
  <c r="EN316" i="1" s="1"/>
  <c r="EP315" i="1" l="1"/>
  <c r="EF316" i="1"/>
  <c r="EL316" i="1" s="1"/>
  <c r="DZ317" i="1"/>
  <c r="EN317" i="1" s="1"/>
  <c r="EP316" i="1" l="1"/>
  <c r="EF317" i="1"/>
  <c r="EL317" i="1" s="1"/>
  <c r="DZ318" i="1"/>
  <c r="EN318" i="1" s="1"/>
  <c r="EP317" i="1" l="1"/>
  <c r="EF318" i="1"/>
  <c r="EL318" i="1" s="1"/>
  <c r="DZ319" i="1"/>
  <c r="EN319" i="1" s="1"/>
  <c r="EP318" i="1" l="1"/>
  <c r="EF319" i="1"/>
  <c r="EL319" i="1" s="1"/>
  <c r="DZ320" i="1"/>
  <c r="EN320" i="1" s="1"/>
  <c r="EP319" i="1" l="1"/>
  <c r="EF320" i="1"/>
  <c r="EL320" i="1" s="1"/>
  <c r="DZ321" i="1"/>
  <c r="EN321" i="1" s="1"/>
  <c r="EP320" i="1" l="1"/>
  <c r="EF321" i="1"/>
  <c r="EL321" i="1" s="1"/>
  <c r="DZ322" i="1"/>
  <c r="EN322" i="1" s="1"/>
  <c r="EP321" i="1" l="1"/>
  <c r="EF322" i="1"/>
  <c r="EL322" i="1" s="1"/>
  <c r="EP322" i="1" s="1"/>
  <c r="DZ323" i="1"/>
  <c r="EN323" i="1" s="1"/>
  <c r="EF323" i="1" l="1"/>
  <c r="EL323" i="1" s="1"/>
  <c r="DZ324" i="1"/>
  <c r="EN324" i="1" s="1"/>
  <c r="EP323" i="1" l="1"/>
  <c r="EF324" i="1"/>
  <c r="EL324" i="1" s="1"/>
  <c r="DZ325" i="1"/>
  <c r="EN325" i="1" s="1"/>
  <c r="EP324" i="1" l="1"/>
  <c r="EF325" i="1"/>
  <c r="EL325" i="1" s="1"/>
  <c r="EP325" i="1" s="1"/>
  <c r="DZ326" i="1"/>
  <c r="EN326" i="1" s="1"/>
  <c r="EF326" i="1" l="1"/>
  <c r="EL326" i="1" s="1"/>
  <c r="DZ327" i="1"/>
  <c r="EN327" i="1" s="1"/>
  <c r="EP326" i="1" l="1"/>
  <c r="EF327" i="1"/>
  <c r="EL327" i="1" s="1"/>
  <c r="DZ328" i="1"/>
  <c r="EN328" i="1" s="1"/>
  <c r="EP327" i="1" l="1"/>
  <c r="EF328" i="1"/>
  <c r="EL328" i="1" s="1"/>
  <c r="DZ329" i="1"/>
  <c r="DZ331" i="1" l="1"/>
  <c r="EN331" i="1" s="1"/>
  <c r="EN329" i="1"/>
  <c r="EP328" i="1"/>
  <c r="EF331" i="1"/>
  <c r="EL331" i="1" s="1"/>
  <c r="EF329" i="1"/>
  <c r="EL329" i="1" s="1"/>
  <c r="DZ332" i="1"/>
  <c r="EN332" i="1" s="1"/>
  <c r="EP331" i="1" l="1"/>
  <c r="EP329" i="1"/>
  <c r="EF332" i="1"/>
  <c r="EL332" i="1" s="1"/>
  <c r="DZ333" i="1"/>
  <c r="EN333" i="1" s="1"/>
  <c r="EP332" i="1" l="1"/>
  <c r="EF333" i="1"/>
  <c r="EL333" i="1" s="1"/>
  <c r="DZ334" i="1"/>
  <c r="EN334" i="1" s="1"/>
  <c r="EP333" i="1" l="1"/>
  <c r="EF334" i="1"/>
  <c r="EL334" i="1" s="1"/>
  <c r="DZ335" i="1"/>
  <c r="EN335" i="1" s="1"/>
  <c r="EP334" i="1" l="1"/>
  <c r="EF335" i="1"/>
  <c r="EL335" i="1" s="1"/>
  <c r="DZ336" i="1"/>
  <c r="EN336" i="1" s="1"/>
  <c r="EP335" i="1" l="1"/>
  <c r="EF336" i="1"/>
  <c r="EL336" i="1" s="1"/>
  <c r="DZ337" i="1"/>
  <c r="DZ338" i="1" l="1"/>
  <c r="EN338" i="1" s="1"/>
  <c r="EN337" i="1"/>
  <c r="EF338" i="1"/>
  <c r="EL338" i="1" s="1"/>
  <c r="DZ339" i="1"/>
  <c r="EN339" i="1" s="1"/>
  <c r="EP336" i="1"/>
  <c r="EF337" i="1"/>
  <c r="EL337" i="1" s="1"/>
  <c r="DZ340" i="1"/>
  <c r="EN340" i="1" s="1"/>
  <c r="EP338" i="1" l="1"/>
  <c r="EF339" i="1"/>
  <c r="EL339" i="1" s="1"/>
  <c r="EP337" i="1"/>
  <c r="EF340" i="1"/>
  <c r="EL340" i="1" s="1"/>
  <c r="DZ341" i="1"/>
  <c r="EN341" i="1" s="1"/>
  <c r="EP339" i="1" l="1"/>
  <c r="EP340" i="1"/>
  <c r="EF341" i="1"/>
  <c r="EL341" i="1" s="1"/>
  <c r="DZ342" i="1"/>
  <c r="EN342" i="1" s="1"/>
  <c r="EP341" i="1" l="1"/>
  <c r="EF342" i="1"/>
  <c r="EL342" i="1" s="1"/>
  <c r="EN7" i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<sst xmlns="http://schemas.openxmlformats.org/spreadsheetml/2006/main" count="32791" uniqueCount="3820">
  <si>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</si>
  <si>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</si>
  <si>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</si>
  <si>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</si>
  <si>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</si>
  <si>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</si>
  <si>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</si>
  <si>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</si>
  <si>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</si>
  <si>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</si>
  <si>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</si>
  <si>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</si>
  <si>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</si>
  <si>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</si>
  <si>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</si>
  <si>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</si>
  <si>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</si>
  <si>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</si>
  <si>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</si>
  <si>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</si>
  <si>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</si>
  <si>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</si>
  <si>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</si>
  <si>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</si>
  <si>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</si>
  <si>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</si>
  <si>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</si>
  <si>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</si>
  <si>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</si>
  <si>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</si>
  <si>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</si>
  <si>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</si>
  <si>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</si>
  <si>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</si>
  <si>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</si>
  <si>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</si>
  <si>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</si>
  <si>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</si>
  <si>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</si>
  <si>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</si>
  <si>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</si>
  <si>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</si>
  <si>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</si>
  <si>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</si>
  <si>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</si>
  <si>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</si>
  <si>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</si>
  <si>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</si>
  <si>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</si>
  <si>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</si>
  <si>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</si>
  <si>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</si>
  <si>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</si>
  <si>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</si>
  <si>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</si>
  <si>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</si>
  <si>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</si>
  <si>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</si>
  <si>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</si>
  <si>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</si>
  <si>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</si>
  <si>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</si>
  <si>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</si>
  <si>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</si>
  <si>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</si>
  <si>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</si>
  <si>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</si>
  <si>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</si>
  <si>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</si>
  <si>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</si>
  <si>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</si>
  <si>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</si>
  <si>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</si>
  <si>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</si>
  <si>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</si>
  <si>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</si>
  <si>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</si>
  <si>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</si>
  <si>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</si>
  <si>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</si>
  <si>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</si>
  <si>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</si>
  <si>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</si>
  <si>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</si>
  <si>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</si>
  <si>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</si>
  <si>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</si>
  <si>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</si>
  <si>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</si>
  <si>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</si>
  <si>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</si>
  <si>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</si>
  <si>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</si>
  <si>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</si>
  <si>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</si>
  <si>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</si>
  <si>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</si>
  <si>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</si>
  <si>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</si>
  <si>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</si>
  <si>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</si>
  <si>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</si>
  <si>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</si>
  <si>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</si>
  <si>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</si>
  <si>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</si>
  <si>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</si>
  <si>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</si>
  <si>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</si>
  <si>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</si>
  <si>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</si>
  <si>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</si>
  <si>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</si>
  <si>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</si>
  <si>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</si>
  <si>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</si>
  <si>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</si>
  <si>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</si>
  <si>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</si>
  <si>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</si>
  <si>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</si>
  <si>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</si>
  <si>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</si>
  <si>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</si>
  <si>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</si>
  <si>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</si>
  <si>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</si>
  <si>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</si>
  <si>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</si>
  <si>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</si>
  <si>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</si>
  <si>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</si>
  <si>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</si>
  <si>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</si>
  <si>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</si>
  <si>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</si>
  <si>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</si>
  <si>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</si>
  <si>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</si>
  <si>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</si>
  <si>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</si>
  <si>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</si>
  <si>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</si>
  <si>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</si>
  <si>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</si>
  <si>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</si>
  <si>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</si>
  <si>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</si>
  <si>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</si>
  <si>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</si>
  <si>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</si>
  <si>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</si>
  <si>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</si>
  <si>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</si>
  <si>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</si>
  <si>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</si>
  <si>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</si>
  <si>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</si>
  <si>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</si>
  <si>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</si>
  <si>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</si>
  <si>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</si>
  <si>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</si>
  <si>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</si>
  <si>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</si>
  <si>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</si>
  <si>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</si>
  <si>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</si>
  <si>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</si>
  <si>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</si>
  <si>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</si>
  <si>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</si>
  <si>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</si>
  <si>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</si>
  <si>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</si>
  <si>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</si>
  <si>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</si>
  <si>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</si>
  <si>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</si>
  <si>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</si>
  <si>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</si>
  <si>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</si>
  <si>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</si>
  <si>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</si>
  <si>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</si>
  <si>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</si>
  <si>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</si>
  <si>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</si>
  <si>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</si>
  <si>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</si>
  <si>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</si>
  <si>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</si>
  <si>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</si>
  <si>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</si>
  <si>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</si>
  <si>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</si>
  <si>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</si>
  <si>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</si>
  <si>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</si>
  <si>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</si>
  <si>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</si>
  <si>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</si>
  <si>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</si>
  <si>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</si>
  <si>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</si>
  <si>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</si>
  <si>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</si>
  <si>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</si>
  <si>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</si>
  <si>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</si>
  <si>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</si>
  <si>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</si>
  <si>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</si>
  <si>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</si>
  <si>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</si>
  <si>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</si>
  <si>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</si>
  <si>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</si>
  <si>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</si>
  <si>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</si>
  <si>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</si>
  <si>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</si>
  <si>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</si>
  <si>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</si>
  <si>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</si>
  <si>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</si>
  <si>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</si>
  <si>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</si>
  <si>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</si>
  <si>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</si>
  <si>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</si>
  <si>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</si>
  <si>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</si>
  <si>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</si>
  <si>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</si>
  <si>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</si>
  <si>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</si>
  <si>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</si>
  <si>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</si>
  <si>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</si>
  <si>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</si>
  <si>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</si>
  <si>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</si>
  <si>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</si>
  <si>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</si>
  <si>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</si>
  <si>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</si>
  <si>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</si>
  <si>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</si>
  <si>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</si>
  <si>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</si>
  <si>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</si>
  <si>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</si>
  <si>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</si>
  <si>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</si>
  <si>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</si>
  <si>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</si>
  <si>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</si>
  <si>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</si>
  <si>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</si>
  <si>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</si>
  <si>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</si>
  <si>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</si>
  <si>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</si>
  <si>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</si>
  <si>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</si>
  <si>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</si>
  <si>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</si>
  <si>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</si>
  <si>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</si>
  <si>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</si>
  <si>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</si>
  <si>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</si>
  <si>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</si>
  <si>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</si>
  <si>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</si>
  <si>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</si>
  <si>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</si>
  <si>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</si>
  <si>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</si>
  <si>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</si>
  <si>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</si>
  <si>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</si>
  <si>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</si>
  <si>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</si>
  <si>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</si>
  <si>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</si>
  <si>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</si>
  <si>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</si>
  <si>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</si>
  <si>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</si>
  <si>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</si>
  <si>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</si>
  <si>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</si>
  <si>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</si>
  <si>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</si>
  <si>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</si>
  <si>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</si>
  <si>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</si>
  <si>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</si>
  <si>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</si>
  <si>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</si>
  <si>
    <t xml:space="preserve">       – Jednako tako kada imam više natjecatelja iz istog novog kluba, sada imam</t>
  </si>
  <si>
    <t xml:space="preserve">          samo jedan INSERT za upis tog kluba u bazu podataka, a ne po jedan kod</t>
  </si>
  <si>
    <t xml:space="preserve">          svakog natjecatelja iz tog kluba</t>
  </si>
  <si>
    <t>v1.23</t>
  </si>
  <si>
    <t>v1.23 – 2021-10-18 – natjecateljima koji su registrirani ali nisu startali (DNS) se</t>
  </si>
  <si>
    <t xml:space="preserve">          više ne bilježi potvrda registracije, za to je sada potreban start natjecatelja</t>
  </si>
  <si>
    <t>12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</si>
  <si>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</si>
  <si>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</si>
  <si>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</si>
  <si>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</si>
  <si>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</si>
  <si>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</si>
  <si>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</si>
  <si>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</si>
  <si>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</si>
  <si>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</si>
  <si>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</si>
  <si>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</si>
  <si>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</si>
  <si>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</si>
  <si>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</si>
  <si>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</si>
  <si>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</si>
  <si>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</si>
  <si>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</si>
  <si>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</si>
  <si>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</si>
  <si>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</si>
  <si>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</si>
  <si>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</si>
  <si>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</si>
  <si>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</si>
  <si>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</si>
  <si>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</si>
  <si>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</si>
  <si>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</si>
  <si>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</si>
  <si>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</si>
  <si>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</si>
  <si>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</si>
  <si>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</si>
  <si>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</si>
  <si>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</si>
  <si>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</si>
  <si>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</si>
  <si>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</si>
  <si>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</si>
  <si>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</si>
  <si>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</si>
  <si>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</si>
  <si>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</si>
  <si>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</si>
  <si>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</si>
  <si>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</si>
  <si>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</si>
  <si>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</si>
  <si>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</si>
  <si>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</si>
  <si>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</si>
  <si>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</si>
  <si>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</si>
  <si>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</si>
  <si>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</si>
  <si>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</si>
  <si>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</si>
  <si>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</si>
  <si>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</si>
  <si>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</si>
  <si>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</si>
  <si>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</si>
  <si>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119</t>
  </si>
  <si>
    <t>237599</t>
  </si>
  <si>
    <t>145</t>
  </si>
  <si>
    <t>Pinjušić</t>
  </si>
  <si>
    <t>Lovro</t>
  </si>
  <si>
    <t>M</t>
  </si>
  <si>
    <t>0</t>
  </si>
  <si>
    <t>07:00</t>
  </si>
  <si>
    <t>24:18</t>
  </si>
  <si>
    <t>17:18</t>
  </si>
  <si>
    <t>5</t>
  </si>
  <si>
    <t>JAP</t>
  </si>
  <si>
    <t>OK Japetić</t>
  </si>
  <si>
    <t>CRO</t>
  </si>
  <si>
    <t>M12</t>
  </si>
  <si>
    <t>0,0</t>
  </si>
  <si>
    <t>3</t>
  </si>
  <si>
    <t>1.68</t>
  </si>
  <si>
    <t>20</t>
  </si>
  <si>
    <t>15</t>
  </si>
  <si>
    <t>1</t>
  </si>
  <si>
    <t>55</t>
  </si>
  <si>
    <t>00:00</t>
  </si>
  <si>
    <t>33</t>
  </si>
  <si>
    <t>02:58</t>
  </si>
  <si>
    <t>44</t>
  </si>
  <si>
    <t>04:32</t>
  </si>
  <si>
    <t>56</t>
  </si>
  <si>
    <t>07:11</t>
  </si>
  <si>
    <t>40</t>
  </si>
  <si>
    <t>09:10</t>
  </si>
  <si>
    <t>41</t>
  </si>
  <si>
    <t>09:46</t>
  </si>
  <si>
    <t>42</t>
  </si>
  <si>
    <t>10:29</t>
  </si>
  <si>
    <t>45</t>
  </si>
  <si>
    <t>11:46</t>
  </si>
  <si>
    <t>12:20</t>
  </si>
  <si>
    <t>50</t>
  </si>
  <si>
    <t>13:26</t>
  </si>
  <si>
    <t>48</t>
  </si>
  <si>
    <t>14:06</t>
  </si>
  <si>
    <t>47</t>
  </si>
  <si>
    <t>14:53</t>
  </si>
  <si>
    <t>57</t>
  </si>
  <si>
    <t>15:50</t>
  </si>
  <si>
    <t>53</t>
  </si>
  <si>
    <t>16:31</t>
  </si>
  <si>
    <t>100</t>
  </si>
  <si>
    <t>17:04</t>
  </si>
  <si>
    <t>157</t>
  </si>
  <si>
    <t>2117408</t>
  </si>
  <si>
    <t>34</t>
  </si>
  <si>
    <t>Lah</t>
  </si>
  <si>
    <t>Mario</t>
  </si>
  <si>
    <t>01:00</t>
  </si>
  <si>
    <t>21:22</t>
  </si>
  <si>
    <t>20:22</t>
  </si>
  <si>
    <t>11</t>
  </si>
  <si>
    <t>OK Varaždin</t>
  </si>
  <si>
    <t>2</t>
  </si>
  <si>
    <t>03:14</t>
  </si>
  <si>
    <t>05:04</t>
  </si>
  <si>
    <t>08:23</t>
  </si>
  <si>
    <t>10:37</t>
  </si>
  <si>
    <t>11:32</t>
  </si>
  <si>
    <t>12:19</t>
  </si>
  <si>
    <t>13:37</t>
  </si>
  <si>
    <t>14:23</t>
  </si>
  <si>
    <t>15:48</t>
  </si>
  <si>
    <t>16:18</t>
  </si>
  <si>
    <t>17:12</t>
  </si>
  <si>
    <t>18:13</t>
  </si>
  <si>
    <t>19:16</t>
  </si>
  <si>
    <t>20:02</t>
  </si>
  <si>
    <t>120</t>
  </si>
  <si>
    <t>237596</t>
  </si>
  <si>
    <t>129</t>
  </si>
  <si>
    <t>Tot</t>
  </si>
  <si>
    <t>Luka</t>
  </si>
  <si>
    <t>03:00</t>
  </si>
  <si>
    <t>24:20</t>
  </si>
  <si>
    <t>21:20</t>
  </si>
  <si>
    <t>02:55</t>
  </si>
  <si>
    <t>04:49</t>
  </si>
  <si>
    <t>07:19</t>
  </si>
  <si>
    <t>09:16</t>
  </si>
  <si>
    <t>13:00</t>
  </si>
  <si>
    <t>13:49</t>
  </si>
  <si>
    <t>16:17</t>
  </si>
  <si>
    <t>17:31</t>
  </si>
  <si>
    <t>18:04</t>
  </si>
  <si>
    <t>18:49</t>
  </si>
  <si>
    <t>19:47</t>
  </si>
  <si>
    <t>20:29</t>
  </si>
  <si>
    <t>21:06</t>
  </si>
  <si>
    <t>121</t>
  </si>
  <si>
    <t>428003</t>
  </si>
  <si>
    <t>130</t>
  </si>
  <si>
    <t>Erik</t>
  </si>
  <si>
    <t>11:00</t>
  </si>
  <si>
    <t>32:26</t>
  </si>
  <si>
    <t>21:26</t>
  </si>
  <si>
    <t>4</t>
  </si>
  <si>
    <t>02:59</t>
  </si>
  <si>
    <t>04:31</t>
  </si>
  <si>
    <t>07:59</t>
  </si>
  <si>
    <t>09:44</t>
  </si>
  <si>
    <t>10:22</t>
  </si>
  <si>
    <t>12:03</t>
  </si>
  <si>
    <t>14:45</t>
  </si>
  <si>
    <t>15:24</t>
  </si>
  <si>
    <t>16:27</t>
  </si>
  <si>
    <t>17:09</t>
  </si>
  <si>
    <t>19:00</t>
  </si>
  <si>
    <t>19:52</t>
  </si>
  <si>
    <t>20:38</t>
  </si>
  <si>
    <t>21:10</t>
  </si>
  <si>
    <t>46</t>
  </si>
  <si>
    <t>895099</t>
  </si>
  <si>
    <t>86</t>
  </si>
  <si>
    <t>Bijelić</t>
  </si>
  <si>
    <t>Jakov</t>
  </si>
  <si>
    <t>37:08</t>
  </si>
  <si>
    <t>24:08</t>
  </si>
  <si>
    <t>BJE</t>
  </si>
  <si>
    <t>OK Bjelovar</t>
  </si>
  <si>
    <t>02:26</t>
  </si>
  <si>
    <t>04:39</t>
  </si>
  <si>
    <t>07:22</t>
  </si>
  <si>
    <t>09:58</t>
  </si>
  <si>
    <t>10:36</t>
  </si>
  <si>
    <t>11:28</t>
  </si>
  <si>
    <t>12:31</t>
  </si>
  <si>
    <t>16:44</t>
  </si>
  <si>
    <t>19:11</t>
  </si>
  <si>
    <t>19:42</t>
  </si>
  <si>
    <t>20:37</t>
  </si>
  <si>
    <t>21:46</t>
  </si>
  <si>
    <t>23:13</t>
  </si>
  <si>
    <t>23:55</t>
  </si>
  <si>
    <t>136</t>
  </si>
  <si>
    <t>219397</t>
  </si>
  <si>
    <t>110</t>
  </si>
  <si>
    <t>Tanković</t>
  </si>
  <si>
    <t>Marin</t>
  </si>
  <si>
    <t>17:00</t>
  </si>
  <si>
    <t>47:33</t>
  </si>
  <si>
    <t>30:33</t>
  </si>
  <si>
    <t>6</t>
  </si>
  <si>
    <t>JEL</t>
  </si>
  <si>
    <t>OK Jelen</t>
  </si>
  <si>
    <t>04:01</t>
  </si>
  <si>
    <t>08:15</t>
  </si>
  <si>
    <t>12:44</t>
  </si>
  <si>
    <t>15:40</t>
  </si>
  <si>
    <t>16:56</t>
  </si>
  <si>
    <t>18:39</t>
  </si>
  <si>
    <t>20:52</t>
  </si>
  <si>
    <t>21:49</t>
  </si>
  <si>
    <t>23:32</t>
  </si>
  <si>
    <t>25:13</t>
  </si>
  <si>
    <t>26:17</t>
  </si>
  <si>
    <t>27:36</t>
  </si>
  <si>
    <t>29:18</t>
  </si>
  <si>
    <t>30:17</t>
  </si>
  <si>
    <t>2144791</t>
  </si>
  <si>
    <t>58</t>
  </si>
  <si>
    <t>Vukmanović</t>
  </si>
  <si>
    <t>Martin</t>
  </si>
  <si>
    <t>09:00</t>
  </si>
  <si>
    <t>41:34</t>
  </si>
  <si>
    <t>32:34</t>
  </si>
  <si>
    <t>7</t>
  </si>
  <si>
    <t>07:33</t>
  </si>
  <si>
    <t>09:56</t>
  </si>
  <si>
    <t>14:57</t>
  </si>
  <si>
    <t>17:59</t>
  </si>
  <si>
    <t>19:03</t>
  </si>
  <si>
    <t>20:08</t>
  </si>
  <si>
    <t>21:58</t>
  </si>
  <si>
    <t>22:41</t>
  </si>
  <si>
    <t>25:33</t>
  </si>
  <si>
    <t>26:34</t>
  </si>
  <si>
    <t>28:10</t>
  </si>
  <si>
    <t>29:30</t>
  </si>
  <si>
    <t>30:56</t>
  </si>
  <si>
    <t>32:12</t>
  </si>
  <si>
    <t>158</t>
  </si>
  <si>
    <t>2136724</t>
  </si>
  <si>
    <t>Anadolac</t>
  </si>
  <si>
    <t>Filip</t>
  </si>
  <si>
    <t>15:00</t>
  </si>
  <si>
    <t>47:34</t>
  </si>
  <si>
    <t>05:59</t>
  </si>
  <si>
    <t>10:13</t>
  </si>
  <si>
    <t>14:42</t>
  </si>
  <si>
    <t>17:38</t>
  </si>
  <si>
    <t>18:55</t>
  </si>
  <si>
    <t>22:55</t>
  </si>
  <si>
    <t>23:48</t>
  </si>
  <si>
    <t>25:34</t>
  </si>
  <si>
    <t>27:14</t>
  </si>
  <si>
    <t>28:20</t>
  </si>
  <si>
    <t>29:35</t>
  </si>
  <si>
    <t>31:19</t>
  </si>
  <si>
    <t>32:19</t>
  </si>
  <si>
    <t>84</t>
  </si>
  <si>
    <t>7010043</t>
  </si>
  <si>
    <t>138</t>
  </si>
  <si>
    <t>Rako</t>
  </si>
  <si>
    <t>Jure</t>
  </si>
  <si>
    <t>05:00</t>
  </si>
  <si>
    <t>40:42</t>
  </si>
  <si>
    <t>35:42</t>
  </si>
  <si>
    <t>Vihor</t>
  </si>
  <si>
    <t>OK Vihor</t>
  </si>
  <si>
    <t>03:25</t>
  </si>
  <si>
    <t>07:53</t>
  </si>
  <si>
    <t>14:36</t>
  </si>
  <si>
    <t>15:57</t>
  </si>
  <si>
    <t>16:35</t>
  </si>
  <si>
    <t>27:53</t>
  </si>
  <si>
    <t>28:41</t>
  </si>
  <si>
    <t>33:25</t>
  </si>
  <si>
    <t>34:37</t>
  </si>
  <si>
    <t>35:23</t>
  </si>
  <si>
    <t>2221134</t>
  </si>
  <si>
    <t>180</t>
  </si>
  <si>
    <t>Ignjat</t>
  </si>
  <si>
    <t>Viktor</t>
  </si>
  <si>
    <t>40:38</t>
  </si>
  <si>
    <t>21:38</t>
  </si>
  <si>
    <t>13:42</t>
  </si>
  <si>
    <t>19:22</t>
  </si>
  <si>
    <t>20:34</t>
  </si>
  <si>
    <t>21:25</t>
  </si>
  <si>
    <t>124</t>
  </si>
  <si>
    <t>8017369</t>
  </si>
  <si>
    <t>146</t>
  </si>
  <si>
    <t>Mahović</t>
  </si>
  <si>
    <t>Teo</t>
  </si>
  <si>
    <t>27:00</t>
  </si>
  <si>
    <t>38:31</t>
  </si>
  <si>
    <t>11:31</t>
  </si>
  <si>
    <t>10</t>
  </si>
  <si>
    <t>M16</t>
  </si>
  <si>
    <t>14</t>
  </si>
  <si>
    <t>1.84</t>
  </si>
  <si>
    <t>19</t>
  </si>
  <si>
    <t>32</t>
  </si>
  <si>
    <t>49</t>
  </si>
  <si>
    <t>01:32</t>
  </si>
  <si>
    <t>02:19</t>
  </si>
  <si>
    <t>62</t>
  </si>
  <si>
    <t>03:30</t>
  </si>
  <si>
    <t>03:40</t>
  </si>
  <si>
    <t>60</t>
  </si>
  <si>
    <t>05:21</t>
  </si>
  <si>
    <t>05:39</t>
  </si>
  <si>
    <t>06:48</t>
  </si>
  <si>
    <t>07:25</t>
  </si>
  <si>
    <t>08:00</t>
  </si>
  <si>
    <t>08:29</t>
  </si>
  <si>
    <t>09:09</t>
  </si>
  <si>
    <t>09:35</t>
  </si>
  <si>
    <t>63</t>
  </si>
  <si>
    <t>09:52</t>
  </si>
  <si>
    <t>52</t>
  </si>
  <si>
    <t>10:53</t>
  </si>
  <si>
    <t>54</t>
  </si>
  <si>
    <t>11:08</t>
  </si>
  <si>
    <t>11:21</t>
  </si>
  <si>
    <t>152</t>
  </si>
  <si>
    <t>236873</t>
  </si>
  <si>
    <t>73</t>
  </si>
  <si>
    <t>Gojmerac</t>
  </si>
  <si>
    <t>21:00</t>
  </si>
  <si>
    <t>33:24</t>
  </si>
  <si>
    <t>12:24</t>
  </si>
  <si>
    <t>9</t>
  </si>
  <si>
    <t>OK MERZ CRO</t>
  </si>
  <si>
    <t>OK Ivan Merz</t>
  </si>
  <si>
    <t>01:36</t>
  </si>
  <si>
    <t>02:23</t>
  </si>
  <si>
    <t>03:48</t>
  </si>
  <si>
    <t>04:00</t>
  </si>
  <si>
    <t>05:44</t>
  </si>
  <si>
    <t>06:06</t>
  </si>
  <si>
    <t>07:24</t>
  </si>
  <si>
    <t>08:09</t>
  </si>
  <si>
    <t>08:49</t>
  </si>
  <si>
    <t>09:14</t>
  </si>
  <si>
    <t>09:53</t>
  </si>
  <si>
    <t>10:23</t>
  </si>
  <si>
    <t>10:46</t>
  </si>
  <si>
    <t>11:26</t>
  </si>
  <si>
    <t>11:48</t>
  </si>
  <si>
    <t>12:02</t>
  </si>
  <si>
    <t>12:14</t>
  </si>
  <si>
    <t>135</t>
  </si>
  <si>
    <t>770914</t>
  </si>
  <si>
    <t>151</t>
  </si>
  <si>
    <t>Lesjak</t>
  </si>
  <si>
    <t>24:33</t>
  </si>
  <si>
    <t>13:33</t>
  </si>
  <si>
    <t>02:16</t>
  </si>
  <si>
    <t>03:01</t>
  </si>
  <si>
    <t>04:27</t>
  </si>
  <si>
    <t>04:44</t>
  </si>
  <si>
    <t>06:35</t>
  </si>
  <si>
    <t>06:58</t>
  </si>
  <si>
    <t>08:12</t>
  </si>
  <si>
    <t>08:59</t>
  </si>
  <si>
    <t>09:48</t>
  </si>
  <si>
    <t>10:20</t>
  </si>
  <si>
    <t>10:56</t>
  </si>
  <si>
    <t>12:27</t>
  </si>
  <si>
    <t>12:55</t>
  </si>
  <si>
    <t>13:06</t>
  </si>
  <si>
    <t>13:22</t>
  </si>
  <si>
    <t>127</t>
  </si>
  <si>
    <t>237593</t>
  </si>
  <si>
    <t>Kuzmanić</t>
  </si>
  <si>
    <t>Borna</t>
  </si>
  <si>
    <t>34:20</t>
  </si>
  <si>
    <t>15:20</t>
  </si>
  <si>
    <t>02:05</t>
  </si>
  <si>
    <t>03:05</t>
  </si>
  <si>
    <t>08:03</t>
  </si>
  <si>
    <t>09:27</t>
  </si>
  <si>
    <t>10:14</t>
  </si>
  <si>
    <t>11:33</t>
  </si>
  <si>
    <t>12:15</t>
  </si>
  <si>
    <t>12:54</t>
  </si>
  <si>
    <t>13:18</t>
  </si>
  <si>
    <t>14:05</t>
  </si>
  <si>
    <t>14:35</t>
  </si>
  <si>
    <t>14:51</t>
  </si>
  <si>
    <t>15:07</t>
  </si>
  <si>
    <t>126</t>
  </si>
  <si>
    <t>2141169</t>
  </si>
  <si>
    <t>141</t>
  </si>
  <si>
    <t>Milković</t>
  </si>
  <si>
    <t>Patrick</t>
  </si>
  <si>
    <t>30:27</t>
  </si>
  <si>
    <t>15:27</t>
  </si>
  <si>
    <t>03:43</t>
  </si>
  <si>
    <t>05:08</t>
  </si>
  <si>
    <t>05:23</t>
  </si>
  <si>
    <t>07:32</t>
  </si>
  <si>
    <t>07:56</t>
  </si>
  <si>
    <t>09:28</t>
  </si>
  <si>
    <t>10:15</t>
  </si>
  <si>
    <t>11:07</t>
  </si>
  <si>
    <t>11:38</t>
  </si>
  <si>
    <t>12:57</t>
  </si>
  <si>
    <t>14:08</t>
  </si>
  <si>
    <t>14:33</t>
  </si>
  <si>
    <t>14:56</t>
  </si>
  <si>
    <t>15:13</t>
  </si>
  <si>
    <t>446316</t>
  </si>
  <si>
    <t>178</t>
  </si>
  <si>
    <t>Solenički</t>
  </si>
  <si>
    <t xml:space="preserve">Gabrijel </t>
  </si>
  <si>
    <t>25:00</t>
  </si>
  <si>
    <t>40:50</t>
  </si>
  <si>
    <t>03:34</t>
  </si>
  <si>
    <t>04:21</t>
  </si>
  <si>
    <t>05:28</t>
  </si>
  <si>
    <t>05:41</t>
  </si>
  <si>
    <t>07:44</t>
  </si>
  <si>
    <t>08:53</t>
  </si>
  <si>
    <t>10:16</t>
  </si>
  <si>
    <t>13:44</t>
  </si>
  <si>
    <t>14:03</t>
  </si>
  <si>
    <t>14:40</t>
  </si>
  <si>
    <t>15:10</t>
  </si>
  <si>
    <t>15:38</t>
  </si>
  <si>
    <t>144</t>
  </si>
  <si>
    <t>1422007</t>
  </si>
  <si>
    <t>76</t>
  </si>
  <si>
    <t>Strmečki</t>
  </si>
  <si>
    <t>Vibor</t>
  </si>
  <si>
    <t>31:00</t>
  </si>
  <si>
    <t>47:31</t>
  </si>
  <si>
    <t>Maksimir</t>
  </si>
  <si>
    <t>OK Maksimir</t>
  </si>
  <si>
    <t>02:32</t>
  </si>
  <si>
    <t>03:11</t>
  </si>
  <si>
    <t>04:47</t>
  </si>
  <si>
    <t>05:03</t>
  </si>
  <si>
    <t>07:21</t>
  </si>
  <si>
    <t>07:49</t>
  </si>
  <si>
    <t>09:39</t>
  </si>
  <si>
    <t>10:43</t>
  </si>
  <si>
    <t>11:45</t>
  </si>
  <si>
    <t>12:13</t>
  </si>
  <si>
    <t>13:02</t>
  </si>
  <si>
    <t>13:45</t>
  </si>
  <si>
    <t>14:16</t>
  </si>
  <si>
    <t>15:41</t>
  </si>
  <si>
    <t>15:59</t>
  </si>
  <si>
    <t>16:15</t>
  </si>
  <si>
    <t>222</t>
  </si>
  <si>
    <t>446318</t>
  </si>
  <si>
    <t>188</t>
  </si>
  <si>
    <t>Kelc</t>
  </si>
  <si>
    <t>Noa</t>
  </si>
  <si>
    <t>26:32</t>
  </si>
  <si>
    <t>18:32</t>
  </si>
  <si>
    <t>8</t>
  </si>
  <si>
    <t>06:11</t>
  </si>
  <si>
    <t>08:57</t>
  </si>
  <si>
    <t>12:58</t>
  </si>
  <si>
    <t>13:43</t>
  </si>
  <si>
    <t>14:29</t>
  </si>
  <si>
    <t>14:55</t>
  </si>
  <si>
    <t>16:39</t>
  </si>
  <si>
    <t>17:27</t>
  </si>
  <si>
    <t>17:50</t>
  </si>
  <si>
    <t>18:05</t>
  </si>
  <si>
    <t>18:20</t>
  </si>
  <si>
    <t>90</t>
  </si>
  <si>
    <t>504515</t>
  </si>
  <si>
    <t>103</t>
  </si>
  <si>
    <t>Nikolić</t>
  </si>
  <si>
    <t>Matko</t>
  </si>
  <si>
    <t>32:06</t>
  </si>
  <si>
    <t>19:06</t>
  </si>
  <si>
    <t>03:41</t>
  </si>
  <si>
    <t>05:32</t>
  </si>
  <si>
    <t>05:46</t>
  </si>
  <si>
    <t>09:03</t>
  </si>
  <si>
    <t>09:32</t>
  </si>
  <si>
    <t>11:22</t>
  </si>
  <si>
    <t>12:11</t>
  </si>
  <si>
    <t>14:00</t>
  </si>
  <si>
    <t>15:32</t>
  </si>
  <si>
    <t>16:43</t>
  </si>
  <si>
    <t>17:49</t>
  </si>
  <si>
    <t>18:21</t>
  </si>
  <si>
    <t>18:38</t>
  </si>
  <si>
    <t>18:54</t>
  </si>
  <si>
    <t>163</t>
  </si>
  <si>
    <t>2138242</t>
  </si>
  <si>
    <t>Adam</t>
  </si>
  <si>
    <t>29:00</t>
  </si>
  <si>
    <t>60:04</t>
  </si>
  <si>
    <t>31:04</t>
  </si>
  <si>
    <t>05:57</t>
  </si>
  <si>
    <t>10:44</t>
  </si>
  <si>
    <t>10:58</t>
  </si>
  <si>
    <t>16:36</t>
  </si>
  <si>
    <t>17:15</t>
  </si>
  <si>
    <t>19:28</t>
  </si>
  <si>
    <t>20:55</t>
  </si>
  <si>
    <t>22:25</t>
  </si>
  <si>
    <t>23:02</t>
  </si>
  <si>
    <t>25:22</t>
  </si>
  <si>
    <t>26:28</t>
  </si>
  <si>
    <t>27:01</t>
  </si>
  <si>
    <t>28:07</t>
  </si>
  <si>
    <t>28:52</t>
  </si>
  <si>
    <t>29:10</t>
  </si>
  <si>
    <t>30:48</t>
  </si>
  <si>
    <t>Turk</t>
  </si>
  <si>
    <t>OKM</t>
  </si>
  <si>
    <t>OK Medjimurje</t>
  </si>
  <si>
    <t>X</t>
  </si>
  <si>
    <t>125</t>
  </si>
  <si>
    <t>2442560</t>
  </si>
  <si>
    <t>149</t>
  </si>
  <si>
    <t>Karlo</t>
  </si>
  <si>
    <t>23:00</t>
  </si>
  <si>
    <t>43:45</t>
  </si>
  <si>
    <t>20:45</t>
  </si>
  <si>
    <t>15:39</t>
  </si>
  <si>
    <t>17:52</t>
  </si>
  <si>
    <t>18:23</t>
  </si>
  <si>
    <t>19:27</t>
  </si>
  <si>
    <t>19:53</t>
  </si>
  <si>
    <t>20:15</t>
  </si>
  <si>
    <t>20:31</t>
  </si>
  <si>
    <t>115</t>
  </si>
  <si>
    <t>8221221</t>
  </si>
  <si>
    <t>142</t>
  </si>
  <si>
    <t>Razum</t>
  </si>
  <si>
    <t>Matija</t>
  </si>
  <si>
    <t>18:00</t>
  </si>
  <si>
    <t>33:27</t>
  </si>
  <si>
    <t>M21</t>
  </si>
  <si>
    <t>2.52</t>
  </si>
  <si>
    <t>30</t>
  </si>
  <si>
    <t>23</t>
  </si>
  <si>
    <t>31</t>
  </si>
  <si>
    <t>00:23</t>
  </si>
  <si>
    <t>01:59</t>
  </si>
  <si>
    <t>03:20</t>
  </si>
  <si>
    <t>35</t>
  </si>
  <si>
    <t>05:15</t>
  </si>
  <si>
    <t>36</t>
  </si>
  <si>
    <t>06:45</t>
  </si>
  <si>
    <t>37</t>
  </si>
  <si>
    <t>07:27</t>
  </si>
  <si>
    <t>09:33</t>
  </si>
  <si>
    <t>10:00</t>
  </si>
  <si>
    <t>11:20</t>
  </si>
  <si>
    <t>11:42</t>
  </si>
  <si>
    <t>12:10</t>
  </si>
  <si>
    <t>12:40</t>
  </si>
  <si>
    <t>13:05</t>
  </si>
  <si>
    <t>13:25</t>
  </si>
  <si>
    <t>51</t>
  </si>
  <si>
    <t>14:54</t>
  </si>
  <si>
    <t>15:15</t>
  </si>
  <si>
    <t>118</t>
  </si>
  <si>
    <t>237592</t>
  </si>
  <si>
    <t>143</t>
  </si>
  <si>
    <t>Vujanić</t>
  </si>
  <si>
    <t>Josip</t>
  </si>
  <si>
    <t>02:00</t>
  </si>
  <si>
    <t>16:00</t>
  </si>
  <si>
    <t>00:21</t>
  </si>
  <si>
    <t>01:47</t>
  </si>
  <si>
    <t>03:08</t>
  </si>
  <si>
    <t>05:11</t>
  </si>
  <si>
    <t>06:34</t>
  </si>
  <si>
    <t>07:10</t>
  </si>
  <si>
    <t>09:02</t>
  </si>
  <si>
    <t>09:36</t>
  </si>
  <si>
    <t>10:07</t>
  </si>
  <si>
    <t>10:50</t>
  </si>
  <si>
    <t>11:29</t>
  </si>
  <si>
    <t>11:52</t>
  </si>
  <si>
    <t>12:28</t>
  </si>
  <si>
    <t>13:40</t>
  </si>
  <si>
    <t>13:48</t>
  </si>
  <si>
    <t>15:02</t>
  </si>
  <si>
    <t>15:23</t>
  </si>
  <si>
    <t>15:46</t>
  </si>
  <si>
    <t>117</t>
  </si>
  <si>
    <t>222940</t>
  </si>
  <si>
    <t>12:00</t>
  </si>
  <si>
    <t>28:47</t>
  </si>
  <si>
    <t>16:47</t>
  </si>
  <si>
    <t>03:10</t>
  </si>
  <si>
    <t>05:48</t>
  </si>
  <si>
    <t>07:20</t>
  </si>
  <si>
    <t>07:58</t>
  </si>
  <si>
    <t>09:51</t>
  </si>
  <si>
    <t>10:19</t>
  </si>
  <si>
    <t>11:36</t>
  </si>
  <si>
    <t>12:21</t>
  </si>
  <si>
    <t>12:43</t>
  </si>
  <si>
    <t>13:13</t>
  </si>
  <si>
    <t>14:13</t>
  </si>
  <si>
    <t>14:27</t>
  </si>
  <si>
    <t>15:21</t>
  </si>
  <si>
    <t>15:52</t>
  </si>
  <si>
    <t>16:13</t>
  </si>
  <si>
    <t>504524</t>
  </si>
  <si>
    <t>134</t>
  </si>
  <si>
    <t>Leljak</t>
  </si>
  <si>
    <t>Marko</t>
  </si>
  <si>
    <t>24:00</t>
  </si>
  <si>
    <t>42:06</t>
  </si>
  <si>
    <t>18:06</t>
  </si>
  <si>
    <t>00:57</t>
  </si>
  <si>
    <t>00:58</t>
  </si>
  <si>
    <t>02:42</t>
  </si>
  <si>
    <t>04:09</t>
  </si>
  <si>
    <t>06:15</t>
  </si>
  <si>
    <t>08:26</t>
  </si>
  <si>
    <t>10:12</t>
  </si>
  <si>
    <t>10:38</t>
  </si>
  <si>
    <t>11:56</t>
  </si>
  <si>
    <t>12:48</t>
  </si>
  <si>
    <t>13:14</t>
  </si>
  <si>
    <t>14:25</t>
  </si>
  <si>
    <t>14:52</t>
  </si>
  <si>
    <t>15:25</t>
  </si>
  <si>
    <t>15:45</t>
  </si>
  <si>
    <t>15:55</t>
  </si>
  <si>
    <t>17:32</t>
  </si>
  <si>
    <t>17:54</t>
  </si>
  <si>
    <t>27</t>
  </si>
  <si>
    <t>2171255</t>
  </si>
  <si>
    <t>Golubić</t>
  </si>
  <si>
    <t>Andrija</t>
  </si>
  <si>
    <t>32:00</t>
  </si>
  <si>
    <t>54:23</t>
  </si>
  <si>
    <t>22:23</t>
  </si>
  <si>
    <t>00:38</t>
  </si>
  <si>
    <t>02:51</t>
  </si>
  <si>
    <t>04:46</t>
  </si>
  <si>
    <t>08:44</t>
  </si>
  <si>
    <t>10:39</t>
  </si>
  <si>
    <t>13:53</t>
  </si>
  <si>
    <t>15:04</t>
  </si>
  <si>
    <t>16:04</t>
  </si>
  <si>
    <t>16:58</t>
  </si>
  <si>
    <t>17:26</t>
  </si>
  <si>
    <t>18:02</t>
  </si>
  <si>
    <t>18:31</t>
  </si>
  <si>
    <t>19:35</t>
  </si>
  <si>
    <t>20:26</t>
  </si>
  <si>
    <t>21:15</t>
  </si>
  <si>
    <t>21:40</t>
  </si>
  <si>
    <t>22:10</t>
  </si>
  <si>
    <t>140</t>
  </si>
  <si>
    <t>236862</t>
  </si>
  <si>
    <t>95</t>
  </si>
  <si>
    <t>Klasić</t>
  </si>
  <si>
    <t>Dominik</t>
  </si>
  <si>
    <t>30:00</t>
  </si>
  <si>
    <t>52:38</t>
  </si>
  <si>
    <t>22:38</t>
  </si>
  <si>
    <t>00:43</t>
  </si>
  <si>
    <t>03:46</t>
  </si>
  <si>
    <t>08:04</t>
  </si>
  <si>
    <t>09:43</t>
  </si>
  <si>
    <t>10:31</t>
  </si>
  <si>
    <t>14:14</t>
  </si>
  <si>
    <t>15:19</t>
  </si>
  <si>
    <t>16:16</t>
  </si>
  <si>
    <t>17:07</t>
  </si>
  <si>
    <t>17:40</t>
  </si>
  <si>
    <t>18:15</t>
  </si>
  <si>
    <t>19:46</t>
  </si>
  <si>
    <t>20:03</t>
  </si>
  <si>
    <t>20:51</t>
  </si>
  <si>
    <t>21:36</t>
  </si>
  <si>
    <t>22:03</t>
  </si>
  <si>
    <t>8237682</t>
  </si>
  <si>
    <t>Jelić</t>
  </si>
  <si>
    <t>Ivor</t>
  </si>
  <si>
    <t>06:00</t>
  </si>
  <si>
    <t>29:16</t>
  </si>
  <si>
    <t>23:16</t>
  </si>
  <si>
    <t>KAP</t>
  </si>
  <si>
    <t>OK Kapela</t>
  </si>
  <si>
    <t>03:09</t>
  </si>
  <si>
    <t>05:02</t>
  </si>
  <si>
    <t>11:39</t>
  </si>
  <si>
    <t>14:11</t>
  </si>
  <si>
    <t>16:19</t>
  </si>
  <si>
    <t>17:11</t>
  </si>
  <si>
    <t>17:41</t>
  </si>
  <si>
    <t>18:22</t>
  </si>
  <si>
    <t>19:50</t>
  </si>
  <si>
    <t>20:18</t>
  </si>
  <si>
    <t>20:28</t>
  </si>
  <si>
    <t>21:18</t>
  </si>
  <si>
    <t>22:30</t>
  </si>
  <si>
    <t>446317</t>
  </si>
  <si>
    <t>176</t>
  </si>
  <si>
    <t>Šiljevinac</t>
  </si>
  <si>
    <t>Gabriel</t>
  </si>
  <si>
    <t>39:18</t>
  </si>
  <si>
    <t>23:18</t>
  </si>
  <si>
    <t>00:33</t>
  </si>
  <si>
    <t>03:12</t>
  </si>
  <si>
    <t>04:52</t>
  </si>
  <si>
    <t>06:12</t>
  </si>
  <si>
    <t>07:43</t>
  </si>
  <si>
    <t>14:41</t>
  </si>
  <si>
    <t>16:33</t>
  </si>
  <si>
    <t>17:22</t>
  </si>
  <si>
    <t>18:41</t>
  </si>
  <si>
    <t>19:48</t>
  </si>
  <si>
    <t>20:14</t>
  </si>
  <si>
    <t>20:35</t>
  </si>
  <si>
    <t>20:46</t>
  </si>
  <si>
    <t>21:35</t>
  </si>
  <si>
    <t>22:17</t>
  </si>
  <si>
    <t>23:07</t>
  </si>
  <si>
    <t>156</t>
  </si>
  <si>
    <t>1008297</t>
  </si>
  <si>
    <t>24</t>
  </si>
  <si>
    <t>Šantek</t>
  </si>
  <si>
    <t>Ivan</t>
  </si>
  <si>
    <t>26:00</t>
  </si>
  <si>
    <t>50:50</t>
  </si>
  <si>
    <t>24:50</t>
  </si>
  <si>
    <t>00:32</t>
  </si>
  <si>
    <t>02:14</t>
  </si>
  <si>
    <t>05:01</t>
  </si>
  <si>
    <t>07:30</t>
  </si>
  <si>
    <t>09:24</t>
  </si>
  <si>
    <t>11:35</t>
  </si>
  <si>
    <t>15:54</t>
  </si>
  <si>
    <t>16:40</t>
  </si>
  <si>
    <t>18:03</t>
  </si>
  <si>
    <t>18:50</t>
  </si>
  <si>
    <t>19:56</t>
  </si>
  <si>
    <t>20:27</t>
  </si>
  <si>
    <t>22:08</t>
  </si>
  <si>
    <t>23:46</t>
  </si>
  <si>
    <t>24:38</t>
  </si>
  <si>
    <t>29</t>
  </si>
  <si>
    <t>45380</t>
  </si>
  <si>
    <t>64</t>
  </si>
  <si>
    <t>Vrkić</t>
  </si>
  <si>
    <t>Vjeko</t>
  </si>
  <si>
    <t>28:00</t>
  </si>
  <si>
    <t>53:49</t>
  </si>
  <si>
    <t>25:49</t>
  </si>
  <si>
    <t>00:55</t>
  </si>
  <si>
    <t>06:44</t>
  </si>
  <si>
    <t>08:25</t>
  </si>
  <si>
    <t>10:33</t>
  </si>
  <si>
    <t>16:22</t>
  </si>
  <si>
    <t>16:51</t>
  </si>
  <si>
    <t>17:29</t>
  </si>
  <si>
    <t>18:26</t>
  </si>
  <si>
    <t>20:19</t>
  </si>
  <si>
    <t>21:01</t>
  </si>
  <si>
    <t>21:47</t>
  </si>
  <si>
    <t>22:05</t>
  </si>
  <si>
    <t>22:15</t>
  </si>
  <si>
    <t>23:15</t>
  </si>
  <si>
    <t>24:27</t>
  </si>
  <si>
    <t>24:52</t>
  </si>
  <si>
    <t>25:29</t>
  </si>
  <si>
    <t>2170896</t>
  </si>
  <si>
    <t>168</t>
  </si>
  <si>
    <t>Branović</t>
  </si>
  <si>
    <t>Tomislav</t>
  </si>
  <si>
    <t>29:51</t>
  </si>
  <si>
    <t>25:51</t>
  </si>
  <si>
    <t>00:37</t>
  </si>
  <si>
    <t>08:14</t>
  </si>
  <si>
    <t>10:25</t>
  </si>
  <si>
    <t>11:23</t>
  </si>
  <si>
    <t>17:37</t>
  </si>
  <si>
    <t>18:35</t>
  </si>
  <si>
    <t>19:32</t>
  </si>
  <si>
    <t>20:07</t>
  </si>
  <si>
    <t>20:44</t>
  </si>
  <si>
    <t>21:28</t>
  </si>
  <si>
    <t>22:11</t>
  </si>
  <si>
    <t>22:34</t>
  </si>
  <si>
    <t>22:46</t>
  </si>
  <si>
    <t>23:33</t>
  </si>
  <si>
    <t>24:29</t>
  </si>
  <si>
    <t>25:38</t>
  </si>
  <si>
    <t>116</t>
  </si>
  <si>
    <t>410651</t>
  </si>
  <si>
    <t>Verović</t>
  </si>
  <si>
    <t>Kristijan</t>
  </si>
  <si>
    <t>22:00</t>
  </si>
  <si>
    <t>48:10</t>
  </si>
  <si>
    <t>26:10</t>
  </si>
  <si>
    <t>00:35</t>
  </si>
  <si>
    <t>03:38</t>
  </si>
  <si>
    <t>05:30</t>
  </si>
  <si>
    <t>08:35</t>
  </si>
  <si>
    <t>10:54</t>
  </si>
  <si>
    <t>15:12</t>
  </si>
  <si>
    <t>16:42</t>
  </si>
  <si>
    <t>19:13</t>
  </si>
  <si>
    <t>21:34</t>
  </si>
  <si>
    <t>22:18</t>
  </si>
  <si>
    <t>22:49</t>
  </si>
  <si>
    <t>25:02</t>
  </si>
  <si>
    <t>25:27</t>
  </si>
  <si>
    <t>25:55</t>
  </si>
  <si>
    <t>28</t>
  </si>
  <si>
    <t>1281204</t>
  </si>
  <si>
    <t>Krešan</t>
  </si>
  <si>
    <t>34:13</t>
  </si>
  <si>
    <t>26:13</t>
  </si>
  <si>
    <t>13</t>
  </si>
  <si>
    <t>04:58</t>
  </si>
  <si>
    <t>09:42</t>
  </si>
  <si>
    <t>12:16</t>
  </si>
  <si>
    <t>13:57</t>
  </si>
  <si>
    <t>17:19</t>
  </si>
  <si>
    <t>18:01</t>
  </si>
  <si>
    <t>20:21</t>
  </si>
  <si>
    <t>21:07</t>
  </si>
  <si>
    <t>21:52</t>
  </si>
  <si>
    <t>23:01</t>
  </si>
  <si>
    <t>23:17</t>
  </si>
  <si>
    <t>24:07</t>
  </si>
  <si>
    <t>25:07</t>
  </si>
  <si>
    <t>26</t>
  </si>
  <si>
    <t>888975</t>
  </si>
  <si>
    <t>61</t>
  </si>
  <si>
    <t>Boban</t>
  </si>
  <si>
    <t>Vedran</t>
  </si>
  <si>
    <t>36:00</t>
  </si>
  <si>
    <t>62:44</t>
  </si>
  <si>
    <t>26:44</t>
  </si>
  <si>
    <t>01:33</t>
  </si>
  <si>
    <t>04:11</t>
  </si>
  <si>
    <t>05:51</t>
  </si>
  <si>
    <t>07:38</t>
  </si>
  <si>
    <t>10:02</t>
  </si>
  <si>
    <t>14:31</t>
  </si>
  <si>
    <t>15:11</t>
  </si>
  <si>
    <t>16:02</t>
  </si>
  <si>
    <t>17:13</t>
  </si>
  <si>
    <t>18:17</t>
  </si>
  <si>
    <t>21:19</t>
  </si>
  <si>
    <t>21:57</t>
  </si>
  <si>
    <t>22:50</t>
  </si>
  <si>
    <t>23:25</t>
  </si>
  <si>
    <t>24:22</t>
  </si>
  <si>
    <t>25:32</t>
  </si>
  <si>
    <t>25:57</t>
  </si>
  <si>
    <t>26:29</t>
  </si>
  <si>
    <t>83</t>
  </si>
  <si>
    <t>8135002</t>
  </si>
  <si>
    <t>112</t>
  </si>
  <si>
    <t>Gobec</t>
  </si>
  <si>
    <t>Jan</t>
  </si>
  <si>
    <t>40:00</t>
  </si>
  <si>
    <t>55:42</t>
  </si>
  <si>
    <t>15:42</t>
  </si>
  <si>
    <t>03:16</t>
  </si>
  <si>
    <t>06:46</t>
  </si>
  <si>
    <t>09:05</t>
  </si>
  <si>
    <t>09:31</t>
  </si>
  <si>
    <t>10:48</t>
  </si>
  <si>
    <t>11:53</t>
  </si>
  <si>
    <t>12:45</t>
  </si>
  <si>
    <t>13:27</t>
  </si>
  <si>
    <t>13:34</t>
  </si>
  <si>
    <t>15:14</t>
  </si>
  <si>
    <t>15:33</t>
  </si>
  <si>
    <t>75</t>
  </si>
  <si>
    <t>1289347</t>
  </si>
  <si>
    <t>Kukec</t>
  </si>
  <si>
    <t>Jura</t>
  </si>
  <si>
    <t>34:00</t>
  </si>
  <si>
    <t>7910421</t>
  </si>
  <si>
    <t>102</t>
  </si>
  <si>
    <t>Horvat</t>
  </si>
  <si>
    <t>Lobel</t>
  </si>
  <si>
    <t>38:00</t>
  </si>
  <si>
    <t>4373:25</t>
  </si>
  <si>
    <t>4335:25</t>
  </si>
  <si>
    <t>1440:33</t>
  </si>
  <si>
    <t>1442:00</t>
  </si>
  <si>
    <t>1443:18</t>
  </si>
  <si>
    <t>1445:22</t>
  </si>
  <si>
    <t>1446:37</t>
  </si>
  <si>
    <t>1447:12</t>
  </si>
  <si>
    <t>1448:56</t>
  </si>
  <si>
    <t>1449:19</t>
  </si>
  <si>
    <t>1449:48</t>
  </si>
  <si>
    <t>1450:33</t>
  </si>
  <si>
    <t>1451:14</t>
  </si>
  <si>
    <t>1451:33</t>
  </si>
  <si>
    <t>1452:00</t>
  </si>
  <si>
    <t>2170921</t>
  </si>
  <si>
    <t>Ivanković</t>
  </si>
  <si>
    <t>20:00</t>
  </si>
  <si>
    <t>47:12</t>
  </si>
  <si>
    <t>27:12</t>
  </si>
  <si>
    <t>00:50</t>
  </si>
  <si>
    <t>04:51</t>
  </si>
  <si>
    <t>10:11</t>
  </si>
  <si>
    <t>15:16</t>
  </si>
  <si>
    <t>16:14</t>
  </si>
  <si>
    <t>17:44</t>
  </si>
  <si>
    <t>22:57</t>
  </si>
  <si>
    <t>23:30</t>
  </si>
  <si>
    <t>24:31</t>
  </si>
  <si>
    <t>26:21</t>
  </si>
  <si>
    <t>26:55</t>
  </si>
  <si>
    <t>74</t>
  </si>
  <si>
    <t>7000638</t>
  </si>
  <si>
    <t>Kolarek</t>
  </si>
  <si>
    <t>26:38</t>
  </si>
  <si>
    <t>16:38</t>
  </si>
  <si>
    <t>00:24</t>
  </si>
  <si>
    <t>02:02</t>
  </si>
  <si>
    <t>05:29</t>
  </si>
  <si>
    <t>06:53</t>
  </si>
  <si>
    <t>09:47</t>
  </si>
  <si>
    <t>11:34</t>
  </si>
  <si>
    <t>12:37</t>
  </si>
  <si>
    <t>13:09</t>
  </si>
  <si>
    <t>13:32</t>
  </si>
  <si>
    <t>14:02</t>
  </si>
  <si>
    <t>14:20</t>
  </si>
  <si>
    <t>16:05</t>
  </si>
  <si>
    <t>7777733</t>
  </si>
  <si>
    <t>43</t>
  </si>
  <si>
    <t>Marković</t>
  </si>
  <si>
    <t>Frane</t>
  </si>
  <si>
    <t>00:25</t>
  </si>
  <si>
    <t>02:28</t>
  </si>
  <si>
    <t>04:20</t>
  </si>
  <si>
    <t>06:39</t>
  </si>
  <si>
    <t>08:20</t>
  </si>
  <si>
    <t>11:25</t>
  </si>
  <si>
    <t>11:57</t>
  </si>
  <si>
    <t>12:33</t>
  </si>
  <si>
    <t>13:29</t>
  </si>
  <si>
    <t>14:18</t>
  </si>
  <si>
    <t>14:48</t>
  </si>
  <si>
    <t>15:37</t>
  </si>
  <si>
    <t>16:10</t>
  </si>
  <si>
    <t>16:48</t>
  </si>
  <si>
    <t>17:06</t>
  </si>
  <si>
    <t>18:42</t>
  </si>
  <si>
    <t>19:10</t>
  </si>
  <si>
    <t>19:38</t>
  </si>
  <si>
    <t>25</t>
  </si>
  <si>
    <t>65</t>
  </si>
  <si>
    <t>Skoko Gavranović</t>
  </si>
  <si>
    <t>222945</t>
  </si>
  <si>
    <t>Radenić</t>
  </si>
  <si>
    <t>42:00</t>
  </si>
  <si>
    <t>77:05</t>
  </si>
  <si>
    <t>35:05</t>
  </si>
  <si>
    <t>01:52</t>
  </si>
  <si>
    <t>06:51</t>
  </si>
  <si>
    <t>19:54</t>
  </si>
  <si>
    <t>23:06</t>
  </si>
  <si>
    <t>24:06</t>
  </si>
  <si>
    <t>25:11</t>
  </si>
  <si>
    <t>26:04</t>
  </si>
  <si>
    <t>26:35</t>
  </si>
  <si>
    <t>27:22</t>
  </si>
  <si>
    <t>30:19</t>
  </si>
  <si>
    <t>30:47</t>
  </si>
  <si>
    <t>31:49</t>
  </si>
  <si>
    <t>167</t>
  </si>
  <si>
    <t>Vacant</t>
  </si>
  <si>
    <t>44:00</t>
  </si>
  <si>
    <t>8291983</t>
  </si>
  <si>
    <t>85</t>
  </si>
  <si>
    <t>33:00</t>
  </si>
  <si>
    <t>47:30</t>
  </si>
  <si>
    <t>14:30</t>
  </si>
  <si>
    <t>M35</t>
  </si>
  <si>
    <t>2.19</t>
  </si>
  <si>
    <t>22</t>
  </si>
  <si>
    <t>00:40</t>
  </si>
  <si>
    <t>01:18</t>
  </si>
  <si>
    <t>02:35</t>
  </si>
  <si>
    <t>59</t>
  </si>
  <si>
    <t>05:06</t>
  </si>
  <si>
    <t>07:09</t>
  </si>
  <si>
    <t>08:54</t>
  </si>
  <si>
    <t>09:26</t>
  </si>
  <si>
    <t>10:03</t>
  </si>
  <si>
    <t>10:27</t>
  </si>
  <si>
    <t>11:50</t>
  </si>
  <si>
    <t>12:26</t>
  </si>
  <si>
    <t>13:50</t>
  </si>
  <si>
    <t>7211185</t>
  </si>
  <si>
    <t>133</t>
  </si>
  <si>
    <t>Bublić</t>
  </si>
  <si>
    <t>39:00</t>
  </si>
  <si>
    <t>54:00</t>
  </si>
  <si>
    <t>00:34</t>
  </si>
  <si>
    <t>01:06</t>
  </si>
  <si>
    <t>02:12</t>
  </si>
  <si>
    <t>05:05</t>
  </si>
  <si>
    <t>06:19</t>
  </si>
  <si>
    <t>08:48</t>
  </si>
  <si>
    <t>09:13</t>
  </si>
  <si>
    <t>09:45</t>
  </si>
  <si>
    <t>10:49</t>
  </si>
  <si>
    <t>12:51</t>
  </si>
  <si>
    <t>13:56</t>
  </si>
  <si>
    <t>14:34</t>
  </si>
  <si>
    <t>14:49</t>
  </si>
  <si>
    <t>7005141</t>
  </si>
  <si>
    <t>139</t>
  </si>
  <si>
    <t>Duje</t>
  </si>
  <si>
    <t>35:00</t>
  </si>
  <si>
    <t>50:47</t>
  </si>
  <si>
    <t>15:47</t>
  </si>
  <si>
    <t>01:14</t>
  </si>
  <si>
    <t>02:20</t>
  </si>
  <si>
    <t>02:39</t>
  </si>
  <si>
    <t>05:18</t>
  </si>
  <si>
    <t>06:14</t>
  </si>
  <si>
    <t>07:26</t>
  </si>
  <si>
    <t>08:07</t>
  </si>
  <si>
    <t>10:01</t>
  </si>
  <si>
    <t>10:45</t>
  </si>
  <si>
    <t>11:11</t>
  </si>
  <si>
    <t>13:28</t>
  </si>
  <si>
    <t>14:07</t>
  </si>
  <si>
    <t>15:05</t>
  </si>
  <si>
    <t>111</t>
  </si>
  <si>
    <t>7032222</t>
  </si>
  <si>
    <t>16</t>
  </si>
  <si>
    <t>Pongrac</t>
  </si>
  <si>
    <t>Branimir</t>
  </si>
  <si>
    <t>41:00</t>
  </si>
  <si>
    <t>57:03</t>
  </si>
  <si>
    <t>16:03</t>
  </si>
  <si>
    <t>01:21</t>
  </si>
  <si>
    <t>02:33</t>
  </si>
  <si>
    <t>02:56</t>
  </si>
  <si>
    <t>06:38</t>
  </si>
  <si>
    <t>08:32</t>
  </si>
  <si>
    <t>09:22</t>
  </si>
  <si>
    <t>10:26</t>
  </si>
  <si>
    <t>11:10</t>
  </si>
  <si>
    <t>13:04</t>
  </si>
  <si>
    <t>14:59</t>
  </si>
  <si>
    <t>15:22</t>
  </si>
  <si>
    <t>122</t>
  </si>
  <si>
    <t>8012102</t>
  </si>
  <si>
    <t>128</t>
  </si>
  <si>
    <t>Nikola</t>
  </si>
  <si>
    <t>51:00</t>
  </si>
  <si>
    <t>69:38</t>
  </si>
  <si>
    <t>00:39</t>
  </si>
  <si>
    <t>01:16</t>
  </si>
  <si>
    <t>02:34</t>
  </si>
  <si>
    <t>02:57</t>
  </si>
  <si>
    <t>06:31</t>
  </si>
  <si>
    <t>07:41</t>
  </si>
  <si>
    <t>09:57</t>
  </si>
  <si>
    <t>12:09</t>
  </si>
  <si>
    <t>16:50</t>
  </si>
  <si>
    <t>17:55</t>
  </si>
  <si>
    <t>18:11</t>
  </si>
  <si>
    <t>18:25</t>
  </si>
  <si>
    <t>222409</t>
  </si>
  <si>
    <t>107</t>
  </si>
  <si>
    <t>Ostajmer</t>
  </si>
  <si>
    <t>Branko</t>
  </si>
  <si>
    <t>43:00</t>
  </si>
  <si>
    <t>62:21</t>
  </si>
  <si>
    <t>19:21</t>
  </si>
  <si>
    <t>01:13</t>
  </si>
  <si>
    <t>02:03</t>
  </si>
  <si>
    <t>03:18</t>
  </si>
  <si>
    <t>07:55</t>
  </si>
  <si>
    <t>10:21</t>
  </si>
  <si>
    <t>10:59</t>
  </si>
  <si>
    <t>11:58</t>
  </si>
  <si>
    <t>13:08</t>
  </si>
  <si>
    <t>14:24</t>
  </si>
  <si>
    <t>17:03</t>
  </si>
  <si>
    <t>18:16</t>
  </si>
  <si>
    <t>18:53</t>
  </si>
  <si>
    <t>19:08</t>
  </si>
  <si>
    <t>2088246</t>
  </si>
  <si>
    <t>66</t>
  </si>
  <si>
    <t>Meštrović</t>
  </si>
  <si>
    <t>47:00</t>
  </si>
  <si>
    <t>68:23</t>
  </si>
  <si>
    <t>21:23</t>
  </si>
  <si>
    <t>01:24</t>
  </si>
  <si>
    <t>02:40</t>
  </si>
  <si>
    <t>04:22</t>
  </si>
  <si>
    <t>09:17</t>
  </si>
  <si>
    <t>11:44</t>
  </si>
  <si>
    <t>12:46</t>
  </si>
  <si>
    <t>18:14</t>
  </si>
  <si>
    <t>18:56</t>
  </si>
  <si>
    <t>19:36</t>
  </si>
  <si>
    <t>20:05</t>
  </si>
  <si>
    <t>20:47</t>
  </si>
  <si>
    <t>8237707</t>
  </si>
  <si>
    <t>164</t>
  </si>
  <si>
    <t>Filipcic</t>
  </si>
  <si>
    <t>49:00</t>
  </si>
  <si>
    <t>72:56</t>
  </si>
  <si>
    <t>23:56</t>
  </si>
  <si>
    <t>03:26</t>
  </si>
  <si>
    <t>03:55</t>
  </si>
  <si>
    <t>09:20</t>
  </si>
  <si>
    <t>11:02</t>
  </si>
  <si>
    <t>12:04</t>
  </si>
  <si>
    <t>19:02</t>
  </si>
  <si>
    <t>20:17</t>
  </si>
  <si>
    <t>21:13</t>
  </si>
  <si>
    <t>22:28</t>
  </si>
  <si>
    <t>22:44</t>
  </si>
  <si>
    <t>23:37</t>
  </si>
  <si>
    <t>2171241</t>
  </si>
  <si>
    <t>189</t>
  </si>
  <si>
    <t>Šimunić</t>
  </si>
  <si>
    <t>Damir</t>
  </si>
  <si>
    <t>53:00</t>
  </si>
  <si>
    <t>79:09</t>
  </si>
  <si>
    <t>26:09</t>
  </si>
  <si>
    <t>03:21</t>
  </si>
  <si>
    <t>04:45</t>
  </si>
  <si>
    <t>16:49</t>
  </si>
  <si>
    <t>25:03</t>
  </si>
  <si>
    <t>174</t>
  </si>
  <si>
    <t>37:00</t>
  </si>
  <si>
    <t>159</t>
  </si>
  <si>
    <t>1782000</t>
  </si>
  <si>
    <t>39</t>
  </si>
  <si>
    <t>Hainž</t>
  </si>
  <si>
    <t>Miroslav</t>
  </si>
  <si>
    <t>123</t>
  </si>
  <si>
    <t>8232323</t>
  </si>
  <si>
    <t>147</t>
  </si>
  <si>
    <t>Budi</t>
  </si>
  <si>
    <t>Franjo</t>
  </si>
  <si>
    <t>45:00</t>
  </si>
  <si>
    <t>87</t>
  </si>
  <si>
    <t>893833</t>
  </si>
  <si>
    <t>109</t>
  </si>
  <si>
    <t>Horjan</t>
  </si>
  <si>
    <t>Zdenko</t>
  </si>
  <si>
    <t>59:22</t>
  </si>
  <si>
    <t>12:22</t>
  </si>
  <si>
    <t>M45</t>
  </si>
  <si>
    <t>1.92</t>
  </si>
  <si>
    <t>18</t>
  </si>
  <si>
    <t>01:30</t>
  </si>
  <si>
    <t>01:54</t>
  </si>
  <si>
    <t>03:57</t>
  </si>
  <si>
    <t>06:10</t>
  </si>
  <si>
    <t>06:47</t>
  </si>
  <si>
    <t>08:01</t>
  </si>
  <si>
    <t>08:43</t>
  </si>
  <si>
    <t>11:49</t>
  </si>
  <si>
    <t>78</t>
  </si>
  <si>
    <t>8411972</t>
  </si>
  <si>
    <t>65:45</t>
  </si>
  <si>
    <t>01:35</t>
  </si>
  <si>
    <t>02:13</t>
  </si>
  <si>
    <t>02:46</t>
  </si>
  <si>
    <t>04:06</t>
  </si>
  <si>
    <t>06:08</t>
  </si>
  <si>
    <t>07:02</t>
  </si>
  <si>
    <t>08:22</t>
  </si>
  <si>
    <t>09:07</t>
  </si>
  <si>
    <t>10:10</t>
  </si>
  <si>
    <t>150</t>
  </si>
  <si>
    <t>206436</t>
  </si>
  <si>
    <t>72</t>
  </si>
  <si>
    <t>51:16</t>
  </si>
  <si>
    <t>01:40</t>
  </si>
  <si>
    <t>02:06</t>
  </si>
  <si>
    <t>07:14</t>
  </si>
  <si>
    <t>11:59</t>
  </si>
  <si>
    <t>12:39</t>
  </si>
  <si>
    <t>13:38</t>
  </si>
  <si>
    <t>14:04</t>
  </si>
  <si>
    <t>1401011</t>
  </si>
  <si>
    <t>Trivunović</t>
  </si>
  <si>
    <t>Vladimir</t>
  </si>
  <si>
    <t>60:13</t>
  </si>
  <si>
    <t>01:49</t>
  </si>
  <si>
    <t>02:15</t>
  </si>
  <si>
    <t>02:27</t>
  </si>
  <si>
    <t>03:04</t>
  </si>
  <si>
    <t>04:54</t>
  </si>
  <si>
    <t>07:42</t>
  </si>
  <si>
    <t>13:17</t>
  </si>
  <si>
    <t>14:58</t>
  </si>
  <si>
    <t>1420752</t>
  </si>
  <si>
    <t>Šantić</t>
  </si>
  <si>
    <t>Domagoj</t>
  </si>
  <si>
    <t>66:19</t>
  </si>
  <si>
    <t>02:18</t>
  </si>
  <si>
    <t>04:04</t>
  </si>
  <si>
    <t>05:53</t>
  </si>
  <si>
    <t>09:21</t>
  </si>
  <si>
    <t>10:17</t>
  </si>
  <si>
    <t>11:40</t>
  </si>
  <si>
    <t>13:36</t>
  </si>
  <si>
    <t>14:46</t>
  </si>
  <si>
    <t>15:35</t>
  </si>
  <si>
    <t>16:29</t>
  </si>
  <si>
    <t>77</t>
  </si>
  <si>
    <t>2442603</t>
  </si>
  <si>
    <t>Mareković</t>
  </si>
  <si>
    <t>Siniša</t>
  </si>
  <si>
    <t>61:03</t>
  </si>
  <si>
    <t>04:05</t>
  </si>
  <si>
    <t>06:49</t>
  </si>
  <si>
    <t>09:40</t>
  </si>
  <si>
    <t>09:55</t>
  </si>
  <si>
    <t>10:41</t>
  </si>
  <si>
    <t>13:10</t>
  </si>
  <si>
    <t>17:17</t>
  </si>
  <si>
    <t>160</t>
  </si>
  <si>
    <t>1968623</t>
  </si>
  <si>
    <t>Emil</t>
  </si>
  <si>
    <t>54:57</t>
  </si>
  <si>
    <t>19:57</t>
  </si>
  <si>
    <t>03:22</t>
  </si>
  <si>
    <t>03:39</t>
  </si>
  <si>
    <t>06:13</t>
  </si>
  <si>
    <t>09:08</t>
  </si>
  <si>
    <t>12:01</t>
  </si>
  <si>
    <t>14:10</t>
  </si>
  <si>
    <t>14:44</t>
  </si>
  <si>
    <t>18:28</t>
  </si>
  <si>
    <t>8251814</t>
  </si>
  <si>
    <t>184</t>
  </si>
  <si>
    <t>Paskuj</t>
  </si>
  <si>
    <t>Mátyás</t>
  </si>
  <si>
    <t>63:15</t>
  </si>
  <si>
    <t>OSE</t>
  </si>
  <si>
    <t xml:space="preserve">OFFLINE Szabadidősport Egyesület </t>
  </si>
  <si>
    <t>HUN</t>
  </si>
  <si>
    <t>05:35</t>
  </si>
  <si>
    <t>07:50</t>
  </si>
  <si>
    <t>11:30</t>
  </si>
  <si>
    <t>12:35</t>
  </si>
  <si>
    <t>14:39</t>
  </si>
  <si>
    <t>15:58</t>
  </si>
  <si>
    <t>17:10</t>
  </si>
  <si>
    <t>19:51</t>
  </si>
  <si>
    <t>7777600</t>
  </si>
  <si>
    <t>Penić</t>
  </si>
  <si>
    <t>Ivan Ivo</t>
  </si>
  <si>
    <t>4387:39</t>
  </si>
  <si>
    <t>4336:39</t>
  </si>
  <si>
    <t>127:59</t>
  </si>
  <si>
    <t>1442:04</t>
  </si>
  <si>
    <t>1442:42</t>
  </si>
  <si>
    <t>1442:53</t>
  </si>
  <si>
    <t>1443:36</t>
  </si>
  <si>
    <t>1445:38</t>
  </si>
  <si>
    <t>1447:55</t>
  </si>
  <si>
    <t>1448:09</t>
  </si>
  <si>
    <t>1448:57</t>
  </si>
  <si>
    <t>1451:13</t>
  </si>
  <si>
    <t>1452:07</t>
  </si>
  <si>
    <t>1453:01</t>
  </si>
  <si>
    <t>1453:30</t>
  </si>
  <si>
    <t>1454:17</t>
  </si>
  <si>
    <t>Večerić</t>
  </si>
  <si>
    <t>Emerik</t>
  </si>
  <si>
    <t>7111959</t>
  </si>
  <si>
    <t>Štambuk</t>
  </si>
  <si>
    <t>Dario</t>
  </si>
  <si>
    <t>38:45</t>
  </si>
  <si>
    <t>M55</t>
  </si>
  <si>
    <t>1.76</t>
  </si>
  <si>
    <t>17</t>
  </si>
  <si>
    <t>01:09</t>
  </si>
  <si>
    <t>03:07</t>
  </si>
  <si>
    <t>05:45</t>
  </si>
  <si>
    <t>06:24</t>
  </si>
  <si>
    <t>07:15</t>
  </si>
  <si>
    <t>08:02</t>
  </si>
  <si>
    <t>08:46</t>
  </si>
  <si>
    <t>12:41</t>
  </si>
  <si>
    <t>69</t>
  </si>
  <si>
    <t>2300241</t>
  </si>
  <si>
    <t>Mioković</t>
  </si>
  <si>
    <t>Mile</t>
  </si>
  <si>
    <t>31:15</t>
  </si>
  <si>
    <t>14:15</t>
  </si>
  <si>
    <t>00:53</t>
  </si>
  <si>
    <t>01:29</t>
  </si>
  <si>
    <t>03:02</t>
  </si>
  <si>
    <t>06:03</t>
  </si>
  <si>
    <t>06:42</t>
  </si>
  <si>
    <t>13:03</t>
  </si>
  <si>
    <t>14:01</t>
  </si>
  <si>
    <t>7889999</t>
  </si>
  <si>
    <t>Petar</t>
  </si>
  <si>
    <t>24:47</t>
  </si>
  <si>
    <t>01:15</t>
  </si>
  <si>
    <t>02:01</t>
  </si>
  <si>
    <t>03:58</t>
  </si>
  <si>
    <t>08:18</t>
  </si>
  <si>
    <t>09:11</t>
  </si>
  <si>
    <t>422998</t>
  </si>
  <si>
    <t>82</t>
  </si>
  <si>
    <t>Janžek</t>
  </si>
  <si>
    <t>Dražen</t>
  </si>
  <si>
    <t>39:04</t>
  </si>
  <si>
    <t>00:59</t>
  </si>
  <si>
    <t>04:42</t>
  </si>
  <si>
    <t>07:36</t>
  </si>
  <si>
    <t>11:16</t>
  </si>
  <si>
    <t>13:31</t>
  </si>
  <si>
    <t>14:12</t>
  </si>
  <si>
    <t>15:09</t>
  </si>
  <si>
    <t>7040662</t>
  </si>
  <si>
    <t>93</t>
  </si>
  <si>
    <t>Saša</t>
  </si>
  <si>
    <t>32:24</t>
  </si>
  <si>
    <t>17:24</t>
  </si>
  <si>
    <t>00:30</t>
  </si>
  <si>
    <t>03:36</t>
  </si>
  <si>
    <t>04:10</t>
  </si>
  <si>
    <t>08:17</t>
  </si>
  <si>
    <t>10:18</t>
  </si>
  <si>
    <t>11:13</t>
  </si>
  <si>
    <t>14:26</t>
  </si>
  <si>
    <t>15:17</t>
  </si>
  <si>
    <t>16:01</t>
  </si>
  <si>
    <t>8217855</t>
  </si>
  <si>
    <t>Mladen</t>
  </si>
  <si>
    <t>24:51</t>
  </si>
  <si>
    <t>17:51</t>
  </si>
  <si>
    <t>00:31</t>
  </si>
  <si>
    <t>01:45</t>
  </si>
  <si>
    <t>02:24</t>
  </si>
  <si>
    <t>04:35</t>
  </si>
  <si>
    <t>08:08</t>
  </si>
  <si>
    <t>08:52</t>
  </si>
  <si>
    <t>10:51</t>
  </si>
  <si>
    <t>12:23</t>
  </si>
  <si>
    <t>15:03</t>
  </si>
  <si>
    <t>16:28</t>
  </si>
  <si>
    <t>16:57</t>
  </si>
  <si>
    <t>17:34</t>
  </si>
  <si>
    <t>154</t>
  </si>
  <si>
    <t>423896</t>
  </si>
  <si>
    <t>68</t>
  </si>
  <si>
    <t>Erdős</t>
  </si>
  <si>
    <t>Gábor</t>
  </si>
  <si>
    <t>31:27</t>
  </si>
  <si>
    <t>18:27</t>
  </si>
  <si>
    <t>Kanizsa</t>
  </si>
  <si>
    <t>Nagykanizsa</t>
  </si>
  <si>
    <t>01:10</t>
  </si>
  <si>
    <t>01:57</t>
  </si>
  <si>
    <t>04:03</t>
  </si>
  <si>
    <t>07:47</t>
  </si>
  <si>
    <t>08:42</t>
  </si>
  <si>
    <t>10:42</t>
  </si>
  <si>
    <t>11:47</t>
  </si>
  <si>
    <t>15:29</t>
  </si>
  <si>
    <t>16:24</t>
  </si>
  <si>
    <t>18:10</t>
  </si>
  <si>
    <t>893828</t>
  </si>
  <si>
    <t>Raškaj</t>
  </si>
  <si>
    <t>Darko</t>
  </si>
  <si>
    <t>40:13</t>
  </si>
  <si>
    <t>00:26</t>
  </si>
  <si>
    <t>04:43</t>
  </si>
  <si>
    <t>08:28</t>
  </si>
  <si>
    <t>10:28</t>
  </si>
  <si>
    <t>12:32</t>
  </si>
  <si>
    <t>16:12</t>
  </si>
  <si>
    <t>17:02</t>
  </si>
  <si>
    <t>70</t>
  </si>
  <si>
    <t>2123970</t>
  </si>
  <si>
    <t>Špoljar</t>
  </si>
  <si>
    <t>Krešo</t>
  </si>
  <si>
    <t>20:16</t>
  </si>
  <si>
    <t>01:11</t>
  </si>
  <si>
    <t>10:30</t>
  </si>
  <si>
    <t>17:05</t>
  </si>
  <si>
    <t>18:45</t>
  </si>
  <si>
    <t>19:17</t>
  </si>
  <si>
    <t>19:58</t>
  </si>
  <si>
    <t>161</t>
  </si>
  <si>
    <t>1968521</t>
  </si>
  <si>
    <t>Labaš</t>
  </si>
  <si>
    <t>Predrag</t>
  </si>
  <si>
    <t>34:09</t>
  </si>
  <si>
    <t>23:09</t>
  </si>
  <si>
    <t>00:47</t>
  </si>
  <si>
    <t>06:17</t>
  </si>
  <si>
    <t>11:14</t>
  </si>
  <si>
    <t>13:12</t>
  </si>
  <si>
    <t>17:43</t>
  </si>
  <si>
    <t>20:42</t>
  </si>
  <si>
    <t>22:26</t>
  </si>
  <si>
    <t>88</t>
  </si>
  <si>
    <t>546169</t>
  </si>
  <si>
    <t>Matijašić</t>
  </si>
  <si>
    <t>54:03</t>
  </si>
  <si>
    <t>27:03</t>
  </si>
  <si>
    <t>02:29</t>
  </si>
  <si>
    <t>05:17</t>
  </si>
  <si>
    <t>05:54</t>
  </si>
  <si>
    <t>19:14</t>
  </si>
  <si>
    <t>24:13</t>
  </si>
  <si>
    <t>25:39</t>
  </si>
  <si>
    <t>172</t>
  </si>
  <si>
    <t>2170879</t>
  </si>
  <si>
    <t>Vinko</t>
  </si>
  <si>
    <t>22:12</t>
  </si>
  <si>
    <t>00:52</t>
  </si>
  <si>
    <t>02:07</t>
  </si>
  <si>
    <t>03:59</t>
  </si>
  <si>
    <t>07:35</t>
  </si>
  <si>
    <t>09:19</t>
  </si>
  <si>
    <t>162</t>
  </si>
  <si>
    <t>1946000</t>
  </si>
  <si>
    <t>Turkalj</t>
  </si>
  <si>
    <t>Milan</t>
  </si>
  <si>
    <t>22:01</t>
  </si>
  <si>
    <t>M65</t>
  </si>
  <si>
    <t>1.58</t>
  </si>
  <si>
    <t>03:31</t>
  </si>
  <si>
    <t>05:58</t>
  </si>
  <si>
    <t>11:51</t>
  </si>
  <si>
    <t>13:58</t>
  </si>
  <si>
    <t>15:44</t>
  </si>
  <si>
    <t>79</t>
  </si>
  <si>
    <t>2132997</t>
  </si>
  <si>
    <t>Mesić</t>
  </si>
  <si>
    <t>Ivica</t>
  </si>
  <si>
    <t>18:44</t>
  </si>
  <si>
    <t>01:02</t>
  </si>
  <si>
    <t>06:29</t>
  </si>
  <si>
    <t>08:16</t>
  </si>
  <si>
    <t>09:15</t>
  </si>
  <si>
    <t>11:06</t>
  </si>
  <si>
    <t>14:09</t>
  </si>
  <si>
    <t>16:30</t>
  </si>
  <si>
    <t>232288</t>
  </si>
  <si>
    <t>186</t>
  </si>
  <si>
    <t>Belaj</t>
  </si>
  <si>
    <t>Željko</t>
  </si>
  <si>
    <t>21:56</t>
  </si>
  <si>
    <t>17:56</t>
  </si>
  <si>
    <t>05:16</t>
  </si>
  <si>
    <t>12:08</t>
  </si>
  <si>
    <t>13:24</t>
  </si>
  <si>
    <t>16:55</t>
  </si>
  <si>
    <t>185</t>
  </si>
  <si>
    <t>2170903</t>
  </si>
  <si>
    <t>114</t>
  </si>
  <si>
    <t>Agić</t>
  </si>
  <si>
    <t>Jasmin</t>
  </si>
  <si>
    <t>43:42</t>
  </si>
  <si>
    <t>DIZ</t>
  </si>
  <si>
    <t>Društvo Informatičara Zadar</t>
  </si>
  <si>
    <t>OPEN</t>
  </si>
  <si>
    <t>1.65</t>
  </si>
  <si>
    <t>01:50</t>
  </si>
  <si>
    <t>06:25</t>
  </si>
  <si>
    <t>13:52</t>
  </si>
  <si>
    <t>14:28</t>
  </si>
  <si>
    <t>2170905</t>
  </si>
  <si>
    <t>Jović</t>
  </si>
  <si>
    <t>29:54</t>
  </si>
  <si>
    <t>16:54</t>
  </si>
  <si>
    <t>03:35</t>
  </si>
  <si>
    <t>05:22</t>
  </si>
  <si>
    <t>410653</t>
  </si>
  <si>
    <t>183</t>
  </si>
  <si>
    <t>Tea</t>
  </si>
  <si>
    <t>50:08</t>
  </si>
  <si>
    <t>17:08</t>
  </si>
  <si>
    <t>12:50</t>
  </si>
  <si>
    <t>15:01</t>
  </si>
  <si>
    <t>187</t>
  </si>
  <si>
    <t>2170885</t>
  </si>
  <si>
    <t>Eškinja</t>
  </si>
  <si>
    <t>Vanesa</t>
  </si>
  <si>
    <t>29:06</t>
  </si>
  <si>
    <t>22:06</t>
  </si>
  <si>
    <t>02:36</t>
  </si>
  <si>
    <t>12:17</t>
  </si>
  <si>
    <t>17:33</t>
  </si>
  <si>
    <t>19:15</t>
  </si>
  <si>
    <t>21:03</t>
  </si>
  <si>
    <t>21:48</t>
  </si>
  <si>
    <t>237600</t>
  </si>
  <si>
    <t>Paulić</t>
  </si>
  <si>
    <t>Karla</t>
  </si>
  <si>
    <t>27:09</t>
  </si>
  <si>
    <t>22:09</t>
  </si>
  <si>
    <t>04:55</t>
  </si>
  <si>
    <t>18:57</t>
  </si>
  <si>
    <t>21:09</t>
  </si>
  <si>
    <t>21:51</t>
  </si>
  <si>
    <t>1008294</t>
  </si>
  <si>
    <t>Zagrajski</t>
  </si>
  <si>
    <t>Fran</t>
  </si>
  <si>
    <t>25:47</t>
  </si>
  <si>
    <t>22:47</t>
  </si>
  <si>
    <t>09:30</t>
  </si>
  <si>
    <t>15:34</t>
  </si>
  <si>
    <t>16:08</t>
  </si>
  <si>
    <t>18:33</t>
  </si>
  <si>
    <t>20:48</t>
  </si>
  <si>
    <t>21:32</t>
  </si>
  <si>
    <t>22:21</t>
  </si>
  <si>
    <t>106</t>
  </si>
  <si>
    <t>222417</t>
  </si>
  <si>
    <t>Belas</t>
  </si>
  <si>
    <t>Sven</t>
  </si>
  <si>
    <t>40:32</t>
  </si>
  <si>
    <t>04:57</t>
  </si>
  <si>
    <t>09:25</t>
  </si>
  <si>
    <t>18:36</t>
  </si>
  <si>
    <t>21:43</t>
  </si>
  <si>
    <t>22:20</t>
  </si>
  <si>
    <t>23:10</t>
  </si>
  <si>
    <t>423000</t>
  </si>
  <si>
    <t>Ćetković</t>
  </si>
  <si>
    <t>Vedrana</t>
  </si>
  <si>
    <t>33:22</t>
  </si>
  <si>
    <t>03:27</t>
  </si>
  <si>
    <t>06:09</t>
  </si>
  <si>
    <t>14:38</t>
  </si>
  <si>
    <t>20:30</t>
  </si>
  <si>
    <t>22:27</t>
  </si>
  <si>
    <t>24:01</t>
  </si>
  <si>
    <t>1008284</t>
  </si>
  <si>
    <t>Ozimec</t>
  </si>
  <si>
    <t>37:32</t>
  </si>
  <si>
    <t>05:52</t>
  </si>
  <si>
    <t>18:18</t>
  </si>
  <si>
    <t>19:12</t>
  </si>
  <si>
    <t>22:07</t>
  </si>
  <si>
    <t>24:19</t>
  </si>
  <si>
    <t>25:16</t>
  </si>
  <si>
    <t>2171243</t>
  </si>
  <si>
    <t>113</t>
  </si>
  <si>
    <t>Paško Džaja</t>
  </si>
  <si>
    <t>64:48</t>
  </si>
  <si>
    <t>29:48</t>
  </si>
  <si>
    <t>20:49</t>
  </si>
  <si>
    <t>24:46</t>
  </si>
  <si>
    <t>25:17</t>
  </si>
  <si>
    <t>26:07</t>
  </si>
  <si>
    <t>26:52</t>
  </si>
  <si>
    <t>27:26</t>
  </si>
  <si>
    <t>28:56</t>
  </si>
  <si>
    <t>29:36</t>
  </si>
  <si>
    <t>182</t>
  </si>
  <si>
    <t>1008299</t>
  </si>
  <si>
    <t>Juričan</t>
  </si>
  <si>
    <t>Nika</t>
  </si>
  <si>
    <t>57:11</t>
  </si>
  <si>
    <t>30:11</t>
  </si>
  <si>
    <t>02:17</t>
  </si>
  <si>
    <t>06:23</t>
  </si>
  <si>
    <t>20:25</t>
  </si>
  <si>
    <t>21:17</t>
  </si>
  <si>
    <t>24:12</t>
  </si>
  <si>
    <t>26:43</t>
  </si>
  <si>
    <t>28:02</t>
  </si>
  <si>
    <t>28:43</t>
  </si>
  <si>
    <t>29:50</t>
  </si>
  <si>
    <t>409107</t>
  </si>
  <si>
    <t>Šojat</t>
  </si>
  <si>
    <t>Tina</t>
  </si>
  <si>
    <t>31:20</t>
  </si>
  <si>
    <t>30:20</t>
  </si>
  <si>
    <t>08:51</t>
  </si>
  <si>
    <t>23:35</t>
  </si>
  <si>
    <t>25:40</t>
  </si>
  <si>
    <t>26:42</t>
  </si>
  <si>
    <t>27:44</t>
  </si>
  <si>
    <t>28:35</t>
  </si>
  <si>
    <t>29:09</t>
  </si>
  <si>
    <t>30:03</t>
  </si>
  <si>
    <t>21</t>
  </si>
  <si>
    <t>2170891</t>
  </si>
  <si>
    <t>181</t>
  </si>
  <si>
    <t>Kuhta</t>
  </si>
  <si>
    <t>Kiara</t>
  </si>
  <si>
    <t>46:39</t>
  </si>
  <si>
    <t>36:39</t>
  </si>
  <si>
    <t>04:16</t>
  </si>
  <si>
    <t>08:30</t>
  </si>
  <si>
    <t>18:46</t>
  </si>
  <si>
    <t>23:11</t>
  </si>
  <si>
    <t>26:11</t>
  </si>
  <si>
    <t>29:49</t>
  </si>
  <si>
    <t>31:43</t>
  </si>
  <si>
    <t>33:12</t>
  </si>
  <si>
    <t>34:18</t>
  </si>
  <si>
    <t>35:43</t>
  </si>
  <si>
    <t>406861</t>
  </si>
  <si>
    <t>Sonja</t>
  </si>
  <si>
    <t>63:09</t>
  </si>
  <si>
    <t>38:09</t>
  </si>
  <si>
    <t>22:53</t>
  </si>
  <si>
    <t>28:51</t>
  </si>
  <si>
    <t>29:37</t>
  </si>
  <si>
    <t>31:41</t>
  </si>
  <si>
    <t>32:29</t>
  </si>
  <si>
    <t>33:42</t>
  </si>
  <si>
    <t>34:43</t>
  </si>
  <si>
    <t>35:28</t>
  </si>
  <si>
    <t>36:19</t>
  </si>
  <si>
    <t>37:01</t>
  </si>
  <si>
    <t>37:47</t>
  </si>
  <si>
    <t>1008288</t>
  </si>
  <si>
    <t>Mihinjač</t>
  </si>
  <si>
    <t>Zdenka</t>
  </si>
  <si>
    <t>66:31</t>
  </si>
  <si>
    <t>43:31</t>
  </si>
  <si>
    <t>24:56</t>
  </si>
  <si>
    <t>28:11</t>
  </si>
  <si>
    <t>29:34</t>
  </si>
  <si>
    <t>32:39</t>
  </si>
  <si>
    <t>35:59</t>
  </si>
  <si>
    <t>37:39</t>
  </si>
  <si>
    <t>39:16</t>
  </si>
  <si>
    <t>40:33</t>
  </si>
  <si>
    <t>41:30</t>
  </si>
  <si>
    <t>42:51</t>
  </si>
  <si>
    <t>2170910</t>
  </si>
  <si>
    <t>Tkalec</t>
  </si>
  <si>
    <t>1485:49</t>
  </si>
  <si>
    <t>1454:49</t>
  </si>
  <si>
    <t>1432:39</t>
  </si>
  <si>
    <t>1435:31</t>
  </si>
  <si>
    <t>1439:27</t>
  </si>
  <si>
    <t>1442:39</t>
  </si>
  <si>
    <t>1443:34</t>
  </si>
  <si>
    <t>1446:34</t>
  </si>
  <si>
    <t>1447:35</t>
  </si>
  <si>
    <t>1448:49</t>
  </si>
  <si>
    <t>1450:18</t>
  </si>
  <si>
    <t>1451:55</t>
  </si>
  <si>
    <t>1453:15</t>
  </si>
  <si>
    <t>1453:53</t>
  </si>
  <si>
    <t>1454:36</t>
  </si>
  <si>
    <t>175</t>
  </si>
  <si>
    <t>2113388</t>
  </si>
  <si>
    <t>48:46</t>
  </si>
  <si>
    <t>29:46</t>
  </si>
  <si>
    <t>28:21</t>
  </si>
  <si>
    <t>1008295</t>
  </si>
  <si>
    <t>Dolenc</t>
  </si>
  <si>
    <t>Julijana</t>
  </si>
  <si>
    <t>177</t>
  </si>
  <si>
    <t>1008287</t>
  </si>
  <si>
    <t>18:07</t>
  </si>
  <si>
    <t>19:04</t>
  </si>
  <si>
    <t>166</t>
  </si>
  <si>
    <t>7551552</t>
  </si>
  <si>
    <t>Delić</t>
  </si>
  <si>
    <t>Dora</t>
  </si>
  <si>
    <t>44:08</t>
  </si>
  <si>
    <t>10:08</t>
  </si>
  <si>
    <t>Ž12</t>
  </si>
  <si>
    <t>02:52</t>
  </si>
  <si>
    <t>06:02</t>
  </si>
  <si>
    <t>07:45</t>
  </si>
  <si>
    <t>08:27</t>
  </si>
  <si>
    <t>08:58</t>
  </si>
  <si>
    <t>09:41</t>
  </si>
  <si>
    <t>137</t>
  </si>
  <si>
    <t>7055033</t>
  </si>
  <si>
    <t>Sara</t>
  </si>
  <si>
    <t>34:07</t>
  </si>
  <si>
    <t>12:07</t>
  </si>
  <si>
    <t>01:12</t>
  </si>
  <si>
    <t>05:14</t>
  </si>
  <si>
    <t>05:43</t>
  </si>
  <si>
    <t>07:13</t>
  </si>
  <si>
    <t>07:40</t>
  </si>
  <si>
    <t>10:05</t>
  </si>
  <si>
    <t>11:54</t>
  </si>
  <si>
    <t>165</t>
  </si>
  <si>
    <t>1008298</t>
  </si>
  <si>
    <t>38</t>
  </si>
  <si>
    <t>Ema</t>
  </si>
  <si>
    <t>41:23</t>
  </si>
  <si>
    <t>13:23</t>
  </si>
  <si>
    <t>08:06</t>
  </si>
  <si>
    <t>12:49</t>
  </si>
  <si>
    <t>7010896</t>
  </si>
  <si>
    <t>155</t>
  </si>
  <si>
    <t>Gloria</t>
  </si>
  <si>
    <t>34:05</t>
  </si>
  <si>
    <t>07:12</t>
  </si>
  <si>
    <t>09:12</t>
  </si>
  <si>
    <t>09:38</t>
  </si>
  <si>
    <t>11:18</t>
  </si>
  <si>
    <t>7022030</t>
  </si>
  <si>
    <t>Viktoria</t>
  </si>
  <si>
    <t>30:37</t>
  </si>
  <si>
    <t>14:37</t>
  </si>
  <si>
    <t>01:01</t>
  </si>
  <si>
    <t>02:22</t>
  </si>
  <si>
    <t>06:56</t>
  </si>
  <si>
    <t>07:31</t>
  </si>
  <si>
    <t>13:07</t>
  </si>
  <si>
    <t>13:41</t>
  </si>
  <si>
    <t>91</t>
  </si>
  <si>
    <t>893821</t>
  </si>
  <si>
    <t>Bajrektarević</t>
  </si>
  <si>
    <t>Luna</t>
  </si>
  <si>
    <t>01:41</t>
  </si>
  <si>
    <t>03:53</t>
  </si>
  <si>
    <t>09:29</t>
  </si>
  <si>
    <t>14:19</t>
  </si>
  <si>
    <t>1008292</t>
  </si>
  <si>
    <t>26:37</t>
  </si>
  <si>
    <t>16:37</t>
  </si>
  <si>
    <t>04:26</t>
  </si>
  <si>
    <t>06:40</t>
  </si>
  <si>
    <t>08:55</t>
  </si>
  <si>
    <t>11:19</t>
  </si>
  <si>
    <t>16:21</t>
  </si>
  <si>
    <t>7755611</t>
  </si>
  <si>
    <t>153</t>
  </si>
  <si>
    <t>Veronika</t>
  </si>
  <si>
    <t>45:45</t>
  </si>
  <si>
    <t>19:45</t>
  </si>
  <si>
    <t>05:49</t>
  </si>
  <si>
    <t>1008296</t>
  </si>
  <si>
    <t>Eva</t>
  </si>
  <si>
    <t>45:50</t>
  </si>
  <si>
    <t>21:50</t>
  </si>
  <si>
    <t>00:48</t>
  </si>
  <si>
    <t>01:51</t>
  </si>
  <si>
    <t>03:54</t>
  </si>
  <si>
    <t>06:50</t>
  </si>
  <si>
    <t>19:43</t>
  </si>
  <si>
    <t>21:02</t>
  </si>
  <si>
    <t>92</t>
  </si>
  <si>
    <t>222413</t>
  </si>
  <si>
    <t>Ines</t>
  </si>
  <si>
    <t>01:48</t>
  </si>
  <si>
    <t>03:47</t>
  </si>
  <si>
    <t>11:03</t>
  </si>
  <si>
    <t>19:07</t>
  </si>
  <si>
    <t>21:45</t>
  </si>
  <si>
    <t>22:56</t>
  </si>
  <si>
    <t>23:14</t>
  </si>
  <si>
    <t>7010102</t>
  </si>
  <si>
    <t>Ana</t>
  </si>
  <si>
    <t>179</t>
  </si>
  <si>
    <t>210120</t>
  </si>
  <si>
    <t>Velimirović</t>
  </si>
  <si>
    <t>Beatrice</t>
  </si>
  <si>
    <t>210121</t>
  </si>
  <si>
    <t>Vittoria</t>
  </si>
  <si>
    <t>8300220</t>
  </si>
  <si>
    <t>Paola</t>
  </si>
  <si>
    <t>48:20</t>
  </si>
  <si>
    <t>13:20</t>
  </si>
  <si>
    <t>Ž16</t>
  </si>
  <si>
    <t>W16</t>
  </si>
  <si>
    <t>1.79</t>
  </si>
  <si>
    <t>00:54</t>
  </si>
  <si>
    <t>03:28</t>
  </si>
  <si>
    <t>05:25</t>
  </si>
  <si>
    <t>06:33</t>
  </si>
  <si>
    <t>67</t>
  </si>
  <si>
    <t>2113348</t>
  </si>
  <si>
    <t>Vidaković</t>
  </si>
  <si>
    <t>Majda</t>
  </si>
  <si>
    <t>59:27</t>
  </si>
  <si>
    <t>01:43</t>
  </si>
  <si>
    <t>06:28</t>
  </si>
  <si>
    <t>07:07</t>
  </si>
  <si>
    <t>11:37</t>
  </si>
  <si>
    <t>13:59</t>
  </si>
  <si>
    <t>105</t>
  </si>
  <si>
    <t>8431111</t>
  </si>
  <si>
    <t>97</t>
  </si>
  <si>
    <t>Kimi Maria</t>
  </si>
  <si>
    <t>62:34</t>
  </si>
  <si>
    <t>07:37</t>
  </si>
  <si>
    <t>08:36</t>
  </si>
  <si>
    <t>14:22</t>
  </si>
  <si>
    <t>173</t>
  </si>
  <si>
    <t>2113339</t>
  </si>
  <si>
    <t>Potrebica</t>
  </si>
  <si>
    <t>57:51</t>
  </si>
  <si>
    <t>03:49</t>
  </si>
  <si>
    <t>11:12</t>
  </si>
  <si>
    <t>13:35</t>
  </si>
  <si>
    <t>101</t>
  </si>
  <si>
    <t>2100979</t>
  </si>
  <si>
    <t>Ira</t>
  </si>
  <si>
    <t>68:00</t>
  </si>
  <si>
    <t>02:25</t>
  </si>
  <si>
    <t>07:18</t>
  </si>
  <si>
    <t>08:21</t>
  </si>
  <si>
    <t>14:17</t>
  </si>
  <si>
    <t>16:34</t>
  </si>
  <si>
    <t>2132926</t>
  </si>
  <si>
    <t>Drobić</t>
  </si>
  <si>
    <t>Melissa</t>
  </si>
  <si>
    <t>50:32</t>
  </si>
  <si>
    <t>01:03</t>
  </si>
  <si>
    <t>09:54</t>
  </si>
  <si>
    <t>16:11</t>
  </si>
  <si>
    <t>16:45</t>
  </si>
  <si>
    <t>17:20</t>
  </si>
  <si>
    <t>2148492</t>
  </si>
  <si>
    <t>Nina</t>
  </si>
  <si>
    <t>71:29</t>
  </si>
  <si>
    <t>18:29</t>
  </si>
  <si>
    <t>08:10</t>
  </si>
  <si>
    <t>2113332</t>
  </si>
  <si>
    <t>80</t>
  </si>
  <si>
    <t>Kovač</t>
  </si>
  <si>
    <t>Wanda</t>
  </si>
  <si>
    <t>58:08</t>
  </si>
  <si>
    <t>10:35</t>
  </si>
  <si>
    <t>17:57</t>
  </si>
  <si>
    <t>7000818</t>
  </si>
  <si>
    <t>Pavić</t>
  </si>
  <si>
    <t>Monika</t>
  </si>
  <si>
    <t>55:00</t>
  </si>
  <si>
    <t>74:13</t>
  </si>
  <si>
    <t>01:46</t>
  </si>
  <si>
    <t>11:27</t>
  </si>
  <si>
    <t>18:30</t>
  </si>
  <si>
    <t>18:47</t>
  </si>
  <si>
    <t>19:01</t>
  </si>
  <si>
    <t>237556</t>
  </si>
  <si>
    <t>Obranić</t>
  </si>
  <si>
    <t>Mirela</t>
  </si>
  <si>
    <t>55:44</t>
  </si>
  <si>
    <t>24:44</t>
  </si>
  <si>
    <t>02:21</t>
  </si>
  <si>
    <t>09:18</t>
  </si>
  <si>
    <t>10:55</t>
  </si>
  <si>
    <t>20:09</t>
  </si>
  <si>
    <t>21:44</t>
  </si>
  <si>
    <t>22:54</t>
  </si>
  <si>
    <t>23:39</t>
  </si>
  <si>
    <t>2144745</t>
  </si>
  <si>
    <t>Gršković</t>
  </si>
  <si>
    <t>Mare</t>
  </si>
  <si>
    <t>80:33</t>
  </si>
  <si>
    <t>31:33</t>
  </si>
  <si>
    <t>12:56</t>
  </si>
  <si>
    <t>18:43</t>
  </si>
  <si>
    <t>21:16</t>
  </si>
  <si>
    <t>27:29</t>
  </si>
  <si>
    <t>28:14</t>
  </si>
  <si>
    <t>28:46</t>
  </si>
  <si>
    <t>29:39</t>
  </si>
  <si>
    <t>31:02</t>
  </si>
  <si>
    <t>104</t>
  </si>
  <si>
    <t>2127101</t>
  </si>
  <si>
    <t>Marta</t>
  </si>
  <si>
    <t>60:52</t>
  </si>
  <si>
    <t>01:07</t>
  </si>
  <si>
    <t>02:10</t>
  </si>
  <si>
    <t>04:37</t>
  </si>
  <si>
    <t>17:39</t>
  </si>
  <si>
    <t>5768</t>
  </si>
  <si>
    <t>Zdenka Petra</t>
  </si>
  <si>
    <t>Ž20</t>
  </si>
  <si>
    <t>W35</t>
  </si>
  <si>
    <t>1.94</t>
  </si>
  <si>
    <t>01:26</t>
  </si>
  <si>
    <t>02:53</t>
  </si>
  <si>
    <t>07:29</t>
  </si>
  <si>
    <t>08:45</t>
  </si>
  <si>
    <t>11:17</t>
  </si>
  <si>
    <t>2113425</t>
  </si>
  <si>
    <t>Jelena</t>
  </si>
  <si>
    <t>28:28</t>
  </si>
  <si>
    <t>01:42</t>
  </si>
  <si>
    <t>04:23</t>
  </si>
  <si>
    <t>16:26</t>
  </si>
  <si>
    <t>17:16</t>
  </si>
  <si>
    <t>19:49</t>
  </si>
  <si>
    <t>20:13</t>
  </si>
  <si>
    <t>1717177</t>
  </si>
  <si>
    <t>Srebačić</t>
  </si>
  <si>
    <t>28:30</t>
  </si>
  <si>
    <t>24:30</t>
  </si>
  <si>
    <t>01:58</t>
  </si>
  <si>
    <t>08:39</t>
  </si>
  <si>
    <t>12:30</t>
  </si>
  <si>
    <t>17:35</t>
  </si>
  <si>
    <t>20:39</t>
  </si>
  <si>
    <t>20:59</t>
  </si>
  <si>
    <t>23:47</t>
  </si>
  <si>
    <t>24:14</t>
  </si>
  <si>
    <t>1404141</t>
  </si>
  <si>
    <t>108</t>
  </si>
  <si>
    <t>Flerin Drevenšek</t>
  </si>
  <si>
    <t>Mojca</t>
  </si>
  <si>
    <t>54:50</t>
  </si>
  <si>
    <t>Kamniški OK</t>
  </si>
  <si>
    <t>Kamniški orientacijski klub</t>
  </si>
  <si>
    <t>SLO</t>
  </si>
  <si>
    <t>Ž21</t>
  </si>
  <si>
    <t>W21</t>
  </si>
  <si>
    <t>2.04</t>
  </si>
  <si>
    <t>01:28</t>
  </si>
  <si>
    <t>01:55</t>
  </si>
  <si>
    <t>03:06</t>
  </si>
  <si>
    <t>06:55</t>
  </si>
  <si>
    <t>12:38</t>
  </si>
  <si>
    <t>8041177</t>
  </si>
  <si>
    <t>Orlić</t>
  </si>
  <si>
    <t>Antonija</t>
  </si>
  <si>
    <t>48:00</t>
  </si>
  <si>
    <t>62:18</t>
  </si>
  <si>
    <t>03:33</t>
  </si>
  <si>
    <t>04:28</t>
  </si>
  <si>
    <t>05:09</t>
  </si>
  <si>
    <t>11:05</t>
  </si>
  <si>
    <t>7772222</t>
  </si>
  <si>
    <t>Markovic</t>
  </si>
  <si>
    <t>Kristina</t>
  </si>
  <si>
    <t>50:00</t>
  </si>
  <si>
    <t>71:56</t>
  </si>
  <si>
    <t>11:04</t>
  </si>
  <si>
    <t>17:21</t>
  </si>
  <si>
    <t>17:45</t>
  </si>
  <si>
    <t>20:57</t>
  </si>
  <si>
    <t>81</t>
  </si>
  <si>
    <t>2442601</t>
  </si>
  <si>
    <t>71</t>
  </si>
  <si>
    <t>Hribar</t>
  </si>
  <si>
    <t>Andrea</t>
  </si>
  <si>
    <t>52:00</t>
  </si>
  <si>
    <t>77:45</t>
  </si>
  <si>
    <t>25:45</t>
  </si>
  <si>
    <t>04:14</t>
  </si>
  <si>
    <t>04:48</t>
  </si>
  <si>
    <t>13:54</t>
  </si>
  <si>
    <t>19:34</t>
  </si>
  <si>
    <t>23:49</t>
  </si>
  <si>
    <t>435413</t>
  </si>
  <si>
    <t>Soldić</t>
  </si>
  <si>
    <t>Anja</t>
  </si>
  <si>
    <t>46:00</t>
  </si>
  <si>
    <t>83:36</t>
  </si>
  <si>
    <t>37:36</t>
  </si>
  <si>
    <t>20:58</t>
  </si>
  <si>
    <t>23:31</t>
  </si>
  <si>
    <t>27:35</t>
  </si>
  <si>
    <t>31:59</t>
  </si>
  <si>
    <t>32:33</t>
  </si>
  <si>
    <t>34:27</t>
  </si>
  <si>
    <t>35:56</t>
  </si>
  <si>
    <t>36:21</t>
  </si>
  <si>
    <t>36:42</t>
  </si>
  <si>
    <t>37:20</t>
  </si>
  <si>
    <t>169</t>
  </si>
  <si>
    <t>2088253</t>
  </si>
  <si>
    <t>Plevnik</t>
  </si>
  <si>
    <t>Petra</t>
  </si>
  <si>
    <t>1498:19</t>
  </si>
  <si>
    <t>1460:19</t>
  </si>
  <si>
    <t>116:06</t>
  </si>
  <si>
    <t>142:46</t>
  </si>
  <si>
    <t>1442:08</t>
  </si>
  <si>
    <t>1444:38</t>
  </si>
  <si>
    <t>1446:04</t>
  </si>
  <si>
    <t>1446:53</t>
  </si>
  <si>
    <t>1448:32</t>
  </si>
  <si>
    <t>1449:06</t>
  </si>
  <si>
    <t>1449:46</t>
  </si>
  <si>
    <t>1450:49</t>
  </si>
  <si>
    <t>1452:12</t>
  </si>
  <si>
    <t>1453:07</t>
  </si>
  <si>
    <t>1453:37</t>
  </si>
  <si>
    <t>1453:58</t>
  </si>
  <si>
    <t>1454:35</t>
  </si>
  <si>
    <t>1457:40</t>
  </si>
  <si>
    <t>170</t>
  </si>
  <si>
    <t>2121769</t>
  </si>
  <si>
    <t>148</t>
  </si>
  <si>
    <t>49:55</t>
  </si>
  <si>
    <t>Ž35</t>
  </si>
  <si>
    <t>03:29</t>
  </si>
  <si>
    <t>07:17</t>
  </si>
  <si>
    <t>08:13</t>
  </si>
  <si>
    <t>10:34</t>
  </si>
  <si>
    <t>11:24</t>
  </si>
  <si>
    <t>12:47</t>
  </si>
  <si>
    <t>7009778</t>
  </si>
  <si>
    <t>Bedeković Tanković</t>
  </si>
  <si>
    <t>Martina</t>
  </si>
  <si>
    <t>40:14</t>
  </si>
  <si>
    <t>00:49</t>
  </si>
  <si>
    <t>01:25</t>
  </si>
  <si>
    <t>12:53</t>
  </si>
  <si>
    <t>13:30</t>
  </si>
  <si>
    <t>14:50</t>
  </si>
  <si>
    <t>2113460</t>
  </si>
  <si>
    <t>Tanja</t>
  </si>
  <si>
    <t>48:01</t>
  </si>
  <si>
    <t>03:50</t>
  </si>
  <si>
    <t>07:54</t>
  </si>
  <si>
    <t>15:08</t>
  </si>
  <si>
    <t>16:41</t>
  </si>
  <si>
    <t>7003400</t>
  </si>
  <si>
    <t>Sabina</t>
  </si>
  <si>
    <t>46:21</t>
  </si>
  <si>
    <t>02:04</t>
  </si>
  <si>
    <t>16:53</t>
  </si>
  <si>
    <t>361853</t>
  </si>
  <si>
    <t>Horbec</t>
  </si>
  <si>
    <t>Ivana</t>
  </si>
  <si>
    <t>32:51</t>
  </si>
  <si>
    <t>18:51</t>
  </si>
  <si>
    <t>07:06</t>
  </si>
  <si>
    <t>07:28</t>
  </si>
  <si>
    <t>15:56</t>
  </si>
  <si>
    <t>17:58</t>
  </si>
  <si>
    <t>1420813</t>
  </si>
  <si>
    <t>Nikolina</t>
  </si>
  <si>
    <t>36:59</t>
  </si>
  <si>
    <t>15:31</t>
  </si>
  <si>
    <t>17:14</t>
  </si>
  <si>
    <t>17:42</t>
  </si>
  <si>
    <t>20:10</t>
  </si>
  <si>
    <t>2105097</t>
  </si>
  <si>
    <t>Bergant Vidaković</t>
  </si>
  <si>
    <t>Sandra</t>
  </si>
  <si>
    <t>33:20</t>
  </si>
  <si>
    <t>01:17</t>
  </si>
  <si>
    <t>09:23</t>
  </si>
  <si>
    <t>16:52</t>
  </si>
  <si>
    <t>21:05</t>
  </si>
  <si>
    <t>2056180</t>
  </si>
  <si>
    <t xml:space="preserve">Paskuj Mátyásné </t>
  </si>
  <si>
    <t>Erzsébet</t>
  </si>
  <si>
    <t>56:22</t>
  </si>
  <si>
    <t>13:19</t>
  </si>
  <si>
    <t>20:23</t>
  </si>
  <si>
    <t>23:27</t>
  </si>
  <si>
    <t>23:42</t>
  </si>
  <si>
    <t>2170888</t>
  </si>
  <si>
    <t>47:52</t>
  </si>
  <si>
    <t>25:52</t>
  </si>
  <si>
    <t>04:40</t>
  </si>
  <si>
    <t>21:42</t>
  </si>
  <si>
    <t>23:40</t>
  </si>
  <si>
    <t>25:28</t>
  </si>
  <si>
    <t>1234109</t>
  </si>
  <si>
    <t>Miličević</t>
  </si>
  <si>
    <t>Aleksandra</t>
  </si>
  <si>
    <t>47:26</t>
  </si>
  <si>
    <t>29:26</t>
  </si>
  <si>
    <t>19:26</t>
  </si>
  <si>
    <t>20:36</t>
  </si>
  <si>
    <t>27:42</t>
  </si>
  <si>
    <t>28:15</t>
  </si>
  <si>
    <t>29:08</t>
  </si>
  <si>
    <t>94</t>
  </si>
  <si>
    <t>406870</t>
  </si>
  <si>
    <t>99</t>
  </si>
  <si>
    <t>Tatić</t>
  </si>
  <si>
    <t>Iva</t>
  </si>
  <si>
    <t>758:28</t>
  </si>
  <si>
    <t>748:28</t>
  </si>
  <si>
    <t>190:47</t>
  </si>
  <si>
    <t>722:50</t>
  </si>
  <si>
    <t>725:24</t>
  </si>
  <si>
    <t>731:00</t>
  </si>
  <si>
    <t>731:27</t>
  </si>
  <si>
    <t>732:42</t>
  </si>
  <si>
    <t>734:53</t>
  </si>
  <si>
    <t>735:45</t>
  </si>
  <si>
    <t>738:21</t>
  </si>
  <si>
    <t>739:08</t>
  </si>
  <si>
    <t>740:17</t>
  </si>
  <si>
    <t>743:02</t>
  </si>
  <si>
    <t>743:33</t>
  </si>
  <si>
    <t>744:11</t>
  </si>
  <si>
    <t>745:34</t>
  </si>
  <si>
    <t>746:32</t>
  </si>
  <si>
    <t>747:14</t>
  </si>
  <si>
    <t>747:38</t>
  </si>
  <si>
    <t>748:04</t>
  </si>
  <si>
    <t>2143690</t>
  </si>
  <si>
    <t>Gerjević</t>
  </si>
  <si>
    <t>Lana</t>
  </si>
  <si>
    <t>1479:58</t>
  </si>
  <si>
    <t>1459:58</t>
  </si>
  <si>
    <t>1441:01</t>
  </si>
  <si>
    <t>1441:43</t>
  </si>
  <si>
    <t>1444:28</t>
  </si>
  <si>
    <t>1448:55</t>
  </si>
  <si>
    <t>1449:39</t>
  </si>
  <si>
    <t>1450:44</t>
  </si>
  <si>
    <t>1451:19</t>
  </si>
  <si>
    <t>1452:47</t>
  </si>
  <si>
    <t>1453:17</t>
  </si>
  <si>
    <t>1454:04</t>
  </si>
  <si>
    <t>1455:48</t>
  </si>
  <si>
    <t>1456:41</t>
  </si>
  <si>
    <t>1457:00</t>
  </si>
  <si>
    <t>1457:46</t>
  </si>
  <si>
    <t>1458:27</t>
  </si>
  <si>
    <t>1459:03</t>
  </si>
  <si>
    <t>1459:21</t>
  </si>
  <si>
    <t>1459:43</t>
  </si>
  <si>
    <t>Tuksar</t>
  </si>
  <si>
    <t>406740</t>
  </si>
  <si>
    <t>Bojana</t>
  </si>
  <si>
    <t>55:50</t>
  </si>
  <si>
    <t>Ž45</t>
  </si>
  <si>
    <t>W45</t>
  </si>
  <si>
    <t>1.77</t>
  </si>
  <si>
    <t>00:45</t>
  </si>
  <si>
    <t>05:07</t>
  </si>
  <si>
    <t>06:04</t>
  </si>
  <si>
    <t>2148494</t>
  </si>
  <si>
    <t>Jazvić Mioković</t>
  </si>
  <si>
    <t>Marija</t>
  </si>
  <si>
    <t>32:17</t>
  </si>
  <si>
    <t>03:42</t>
  </si>
  <si>
    <t>04:59</t>
  </si>
  <si>
    <t>06:52</t>
  </si>
  <si>
    <t>10:52</t>
  </si>
  <si>
    <t>12:36</t>
  </si>
  <si>
    <t>422997</t>
  </si>
  <si>
    <t>Smiljana</t>
  </si>
  <si>
    <t>38:53</t>
  </si>
  <si>
    <t>02:45</t>
  </si>
  <si>
    <t>04:17</t>
  </si>
  <si>
    <t>2120027</t>
  </si>
  <si>
    <t>Schubert</t>
  </si>
  <si>
    <t>55:48</t>
  </si>
  <si>
    <t>01:27</t>
  </si>
  <si>
    <t>04:30</t>
  </si>
  <si>
    <t>10:47</t>
  </si>
  <si>
    <t>12:12</t>
  </si>
  <si>
    <t>12:52</t>
  </si>
  <si>
    <t>237595</t>
  </si>
  <si>
    <t>35:49</t>
  </si>
  <si>
    <t>15:49</t>
  </si>
  <si>
    <t>12:59</t>
  </si>
  <si>
    <t>1261971</t>
  </si>
  <si>
    <t>Jakšić</t>
  </si>
  <si>
    <t>Mirka</t>
  </si>
  <si>
    <t>28:26</t>
  </si>
  <si>
    <t>01:05</t>
  </si>
  <si>
    <t>09:50</t>
  </si>
  <si>
    <t>11:41</t>
  </si>
  <si>
    <t>13:01</t>
  </si>
  <si>
    <t>888973</t>
  </si>
  <si>
    <t>Mirjana</t>
  </si>
  <si>
    <t>48:59</t>
  </si>
  <si>
    <t>16:59</t>
  </si>
  <si>
    <t>08:24</t>
  </si>
  <si>
    <t>411373</t>
  </si>
  <si>
    <t>Cindrić Perković</t>
  </si>
  <si>
    <t>Jasminka</t>
  </si>
  <si>
    <t>31:01</t>
  </si>
  <si>
    <t>17:01</t>
  </si>
  <si>
    <t>03:03</t>
  </si>
  <si>
    <t>06:37</t>
  </si>
  <si>
    <t>12:34</t>
  </si>
  <si>
    <t>14:47</t>
  </si>
  <si>
    <t>15:30</t>
  </si>
  <si>
    <t>423897</t>
  </si>
  <si>
    <t>Erdősné Németh</t>
  </si>
  <si>
    <t>Ágnes</t>
  </si>
  <si>
    <t>45:04</t>
  </si>
  <si>
    <t>08:19</t>
  </si>
  <si>
    <t>12:06</t>
  </si>
  <si>
    <t>16:06</t>
  </si>
  <si>
    <t>16:46</t>
  </si>
  <si>
    <t>131</t>
  </si>
  <si>
    <t>2442588</t>
  </si>
  <si>
    <t>132</t>
  </si>
  <si>
    <t>Baburek</t>
  </si>
  <si>
    <t>Gabrijela</t>
  </si>
  <si>
    <t>48:22</t>
  </si>
  <si>
    <t>98</t>
  </si>
  <si>
    <t>8667809</t>
  </si>
  <si>
    <t>96</t>
  </si>
  <si>
    <t>Neda</t>
  </si>
  <si>
    <t>35:18</t>
  </si>
  <si>
    <t>19:18</t>
  </si>
  <si>
    <t>05:19</t>
  </si>
  <si>
    <t>09:37</t>
  </si>
  <si>
    <t>171</t>
  </si>
  <si>
    <t>1008293</t>
  </si>
  <si>
    <t>Ostroski</t>
  </si>
  <si>
    <t>Sanja</t>
  </si>
  <si>
    <t>56:51</t>
  </si>
  <si>
    <t>07:04</t>
  </si>
  <si>
    <t>08:33</t>
  </si>
  <si>
    <t>17:46</t>
  </si>
  <si>
    <t>19:37</t>
  </si>
  <si>
    <t>2442574</t>
  </si>
  <si>
    <t>Perković</t>
  </si>
  <si>
    <t>Mihaela Marija</t>
  </si>
  <si>
    <t>69:00</t>
  </si>
  <si>
    <t>07:16</t>
  </si>
  <si>
    <t>25:24</t>
  </si>
  <si>
    <t>26:40</t>
  </si>
  <si>
    <t>27:25</t>
  </si>
  <si>
    <t>1919197</t>
  </si>
  <si>
    <t>Davorka</t>
  </si>
  <si>
    <t>1484:32</t>
  </si>
  <si>
    <t>1462:32</t>
  </si>
  <si>
    <t>1441:47</t>
  </si>
  <si>
    <t>1445:29</t>
  </si>
  <si>
    <t>1447:30</t>
  </si>
  <si>
    <t>1448:40</t>
  </si>
  <si>
    <t>1449:14</t>
  </si>
  <si>
    <t>1451:10</t>
  </si>
  <si>
    <t>1453:09</t>
  </si>
  <si>
    <t>1453:47</t>
  </si>
  <si>
    <t>1458:12</t>
  </si>
  <si>
    <t>1459:22</t>
  </si>
  <si>
    <t>1460:03</t>
  </si>
  <si>
    <t>1460:51</t>
  </si>
  <si>
    <t>1461:35</t>
  </si>
  <si>
    <t>1462:13</t>
  </si>
  <si>
    <t>2221150</t>
  </si>
  <si>
    <t>Perica Cvjetko</t>
  </si>
  <si>
    <t>7000644</t>
  </si>
  <si>
    <t>Ana-Marija</t>
  </si>
  <si>
    <t>Duhović</t>
  </si>
  <si>
    <t>Nada</t>
  </si>
  <si>
    <t>636977</t>
  </si>
  <si>
    <t>89</t>
  </si>
  <si>
    <t>Cvitković</t>
  </si>
  <si>
    <t>Maja</t>
  </si>
  <si>
    <t>Ž55</t>
  </si>
  <si>
    <t>W55</t>
  </si>
  <si>
    <t>1.66</t>
  </si>
  <si>
    <t>04:19</t>
  </si>
  <si>
    <t>06:26</t>
  </si>
  <si>
    <t>16:25</t>
  </si>
  <si>
    <t>18:12</t>
  </si>
  <si>
    <t>20:11</t>
  </si>
  <si>
    <t>2442557</t>
  </si>
  <si>
    <t>Fabek</t>
  </si>
  <si>
    <t>Branka</t>
  </si>
  <si>
    <t>34:17</t>
  </si>
  <si>
    <t>03:44</t>
  </si>
  <si>
    <t>20:33</t>
  </si>
  <si>
    <t>21:27</t>
  </si>
  <si>
    <t>22:39</t>
  </si>
  <si>
    <t>23:29</t>
  </si>
  <si>
    <t>24:15</t>
  </si>
  <si>
    <t>24:58</t>
  </si>
  <si>
    <t>1416414</t>
  </si>
  <si>
    <t>Holenda</t>
  </si>
  <si>
    <t>Karmen</t>
  </si>
  <si>
    <t>40:40</t>
  </si>
  <si>
    <t>35:40</t>
  </si>
  <si>
    <t>21:53</t>
  </si>
  <si>
    <t>28:34</t>
  </si>
  <si>
    <t>30:28</t>
  </si>
  <si>
    <t>31:55</t>
  </si>
  <si>
    <t>35:03</t>
  </si>
  <si>
    <t>2171254</t>
  </si>
  <si>
    <t>50:45</t>
  </si>
  <si>
    <t>47:45</t>
  </si>
  <si>
    <t>10:04</t>
  </si>
  <si>
    <t>25:43</t>
  </si>
  <si>
    <t>28:37</t>
  </si>
  <si>
    <t>32:13</t>
  </si>
  <si>
    <t>33:02</t>
  </si>
  <si>
    <t>37:11</t>
  </si>
  <si>
    <t>42:22</t>
  </si>
  <si>
    <t>43:23</t>
  </si>
  <si>
    <t>44:46</t>
  </si>
  <si>
    <t>45:52</t>
  </si>
  <si>
    <t>46:34</t>
  </si>
  <si>
    <t>47:28</t>
  </si>
  <si>
    <t>2300277</t>
  </si>
  <si>
    <t>Horvat-Nikšić</t>
  </si>
  <si>
    <t>Biserka</t>
  </si>
  <si>
    <t>62:53</t>
  </si>
  <si>
    <t>56:53</t>
  </si>
  <si>
    <t>Ž65</t>
  </si>
  <si>
    <t>W65</t>
  </si>
  <si>
    <t>1.51</t>
  </si>
  <si>
    <t>28:29</t>
  </si>
  <si>
    <t>30:52</t>
  </si>
  <si>
    <t>31:40</t>
  </si>
  <si>
    <t>41:54</t>
  </si>
  <si>
    <t>48:26</t>
  </si>
  <si>
    <t>49:10</t>
  </si>
  <si>
    <t>50:13</t>
  </si>
  <si>
    <t>53:25</t>
  </si>
  <si>
    <t>55:07</t>
  </si>
  <si>
    <t>56:17</t>
  </si>
  <si>
    <t>W12</t>
  </si>
  <si>
    <t>W20</t>
  </si>
  <si>
    <t>slobodno</t>
  </si>
  <si>
    <t>Ž</t>
  </si>
  <si>
    <t>donja</t>
  </si>
  <si>
    <t>M20</t>
  </si>
  <si>
    <t>gornja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</si>
  <si>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</si>
  <si>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</si>
  <si>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</si>
  <si>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</si>
  <si>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</si>
  <si>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</si>
  <si>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</si>
  <si>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</si>
  <si>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</si>
  <si>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</si>
  <si>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Finska</t>
  </si>
  <si>
    <t>Fin</t>
  </si>
  <si>
    <t>Slovačka</t>
  </si>
  <si>
    <t>Svk</t>
  </si>
  <si>
    <t>Belgija</t>
  </si>
  <si>
    <t>Bel</t>
  </si>
  <si>
    <t>Ćeška</t>
  </si>
  <si>
    <t>Cze</t>
  </si>
  <si>
    <t>Velika Britanija</t>
  </si>
  <si>
    <t>Gbr</t>
  </si>
  <si>
    <t>Latvija</t>
  </si>
  <si>
    <t>Lat</t>
  </si>
  <si>
    <t>Rusija</t>
  </si>
  <si>
    <t>Rus</t>
  </si>
  <si>
    <t>Njemačka</t>
  </si>
  <si>
    <t>Ger</t>
  </si>
  <si>
    <t>Poljska</t>
  </si>
  <si>
    <t>Pol</t>
  </si>
  <si>
    <t>Norveška</t>
  </si>
  <si>
    <t>Nor</t>
  </si>
  <si>
    <t>Francuska</t>
  </si>
  <si>
    <t>Fra</t>
  </si>
  <si>
    <t>Nizozemska</t>
  </si>
  <si>
    <t>Ned</t>
  </si>
  <si>
    <t>Aker Brygge Orienteringsklubb</t>
  </si>
  <si>
    <t>BAOC</t>
  </si>
  <si>
    <t>COLIEGE</t>
  </si>
  <si>
    <t>Expres Czech Team</t>
  </si>
  <si>
    <t>Kimito Sportforening</t>
  </si>
  <si>
    <t>KOB Sokol Pezinok</t>
  </si>
  <si>
    <t>Naturfreunde Linz</t>
  </si>
  <si>
    <t>Naturfreunde Wien - Orienteering-Team</t>
  </si>
  <si>
    <t>OK Japetic</t>
  </si>
  <si>
    <t>OK JISKRA NOVÝ BOR</t>
  </si>
  <si>
    <t>OK Slovenj Gradec</t>
  </si>
  <si>
    <t>OLC Union Viktring</t>
  </si>
  <si>
    <t>OMEGA RUSSIA</t>
  </si>
  <si>
    <t>Orientation caennaise</t>
  </si>
  <si>
    <t>Orienteering Klosterneuburg</t>
  </si>
  <si>
    <t>Pécsi Orvos Eü.Sk.</t>
  </si>
  <si>
    <t>Pécsi Vasutas SK</t>
  </si>
  <si>
    <t>SK Zabovresky Brno</t>
  </si>
  <si>
    <t>Škofjeloški orientacijski klub</t>
  </si>
  <si>
    <t>Turun Metsänkävijät</t>
  </si>
  <si>
    <t>Uczniowski Klub Sportowy ENERGETYK Dychów</t>
  </si>
  <si>
    <t>Aker Brygge OK</t>
  </si>
  <si>
    <t>Aluksne OK</t>
  </si>
  <si>
    <t>BAOC Bandits</t>
  </si>
  <si>
    <t>Chigwell</t>
  </si>
  <si>
    <t>Coliege</t>
  </si>
  <si>
    <t>Energetyk Dych.</t>
  </si>
  <si>
    <t>Expres Czech T.</t>
  </si>
  <si>
    <t>Kimito SF</t>
  </si>
  <si>
    <t>KOB Sokol Pez.</t>
  </si>
  <si>
    <t>KOS Tesla Brno</t>
  </si>
  <si>
    <t>LG Ost</t>
  </si>
  <si>
    <t>Nagykanizsai ZSE</t>
  </si>
  <si>
    <t>Naturfreunde L</t>
  </si>
  <si>
    <t>Naturfreunde W.</t>
  </si>
  <si>
    <t>O. Caennaise</t>
  </si>
  <si>
    <t>O. Klosterneub.</t>
  </si>
  <si>
    <t>OK Azimut</t>
  </si>
  <si>
    <t>OK Azinut</t>
  </si>
  <si>
    <t>OK Brežice</t>
  </si>
  <si>
    <t>OK DIF</t>
  </si>
  <si>
    <t>OK Jiskra N. B.</t>
  </si>
  <si>
    <t>OK Lokve</t>
  </si>
  <si>
    <t>OK Međimurje</t>
  </si>
  <si>
    <t>OK Orion</t>
  </si>
  <si>
    <t>OK Ris</t>
  </si>
  <si>
    <t>OK Slo. Gradec</t>
  </si>
  <si>
    <t>OK Sova</t>
  </si>
  <si>
    <t>OK Tivoli</t>
  </si>
  <si>
    <t>OK Torpedo</t>
  </si>
  <si>
    <t>OLC Graz</t>
  </si>
  <si>
    <t>OLC Union Vikt.</t>
  </si>
  <si>
    <t>OLifant</t>
  </si>
  <si>
    <t>OLV Eifel</t>
  </si>
  <si>
    <t>Omega Russia</t>
  </si>
  <si>
    <t>OOB TJ Turnov</t>
  </si>
  <si>
    <t>Pécsi O.E. SK</t>
  </si>
  <si>
    <t>Pécsi Vas. SK</t>
  </si>
  <si>
    <t>PVM Pécs</t>
  </si>
  <si>
    <t>PVS</t>
  </si>
  <si>
    <t>SK Tilček Team</t>
  </si>
  <si>
    <t>SK Zabovresky B.</t>
  </si>
  <si>
    <t>Škofjeloški OK</t>
  </si>
  <si>
    <t>SV Mietraching</t>
  </si>
  <si>
    <t>TROL Belgium</t>
  </si>
  <si>
    <t>Turun Metsän.</t>
  </si>
  <si>
    <t>Zselici Tájfutók</t>
  </si>
  <si>
    <t>Ales Ferenc</t>
  </si>
  <si>
    <t>Balázs Dr. Müller</t>
  </si>
  <si>
    <t>Darko Duhovic</t>
  </si>
  <si>
    <t>György Id. Pavlovics</t>
  </si>
  <si>
    <t>György Ifj. Pavlovics</t>
  </si>
  <si>
    <t>Ilija Dimitrijevic</t>
  </si>
  <si>
    <t>Ivan Penić</t>
  </si>
  <si>
    <t>Ivor Majnaric</t>
  </si>
  <si>
    <t>Kristina Markovic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</si>
  <si>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</si>
  <si>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</si>
  <si>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</si>
  <si>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</si>
  <si>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</si>
  <si>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</si>
  <si>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</si>
  <si>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</si>
  <si>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Pierre-Adrien Itty</t>
  </si>
  <si>
    <t>Sanja Ostroski</t>
  </si>
  <si>
    <t>Sonja Lesjek</t>
  </si>
  <si>
    <t>Tomislav Filipcic</t>
  </si>
  <si>
    <t>Vedrana Ćetković</t>
  </si>
  <si>
    <t>Vitor Mađarić</t>
  </si>
  <si>
    <t>Wanda Kovac</t>
  </si>
  <si>
    <t>Amidžić</t>
  </si>
  <si>
    <t>Leona</t>
  </si>
  <si>
    <t>Biki</t>
  </si>
  <si>
    <t>Gordan</t>
  </si>
  <si>
    <t>Borković</t>
  </si>
  <si>
    <t>Barbara</t>
  </si>
  <si>
    <t>Carević</t>
  </si>
  <si>
    <t>Neva</t>
  </si>
  <si>
    <t>Čorak</t>
  </si>
  <si>
    <t>Duvnjak</t>
  </si>
  <si>
    <t>Goljak</t>
  </si>
  <si>
    <t>Grivić</t>
  </si>
  <si>
    <t>Hajnić</t>
  </si>
  <si>
    <t>Miran</t>
  </si>
  <si>
    <t>Hauser</t>
  </si>
  <si>
    <t>Leon</t>
  </si>
  <si>
    <t>Itty</t>
  </si>
  <si>
    <t>Pierre</t>
  </si>
  <si>
    <t>Janković</t>
  </si>
  <si>
    <t>Jovetić</t>
  </si>
  <si>
    <t>Marijana</t>
  </si>
  <si>
    <t>Kidrić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</si>
  <si>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</si>
  <si>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</si>
  <si>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</si>
  <si>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</si>
  <si>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</si>
  <si>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</si>
  <si>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</si>
  <si>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</si>
  <si>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</si>
  <si>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Majnarić</t>
  </si>
  <si>
    <t>Rafael</t>
  </si>
  <si>
    <t>Sandalj</t>
  </si>
  <si>
    <t>Eliška</t>
  </si>
  <si>
    <t>Škodová</t>
  </si>
  <si>
    <t>Slavko</t>
  </si>
  <si>
    <t>Sopina</t>
  </si>
  <si>
    <t>Trine Marit</t>
  </si>
  <si>
    <t>Justad Raaen</t>
  </si>
  <si>
    <t>Richard</t>
  </si>
  <si>
    <t>Zeiner-Gundersen</t>
  </si>
  <si>
    <t>Martins</t>
  </si>
  <si>
    <t>Sijats</t>
  </si>
  <si>
    <t>Liva</t>
  </si>
  <si>
    <t>Velkere</t>
  </si>
  <si>
    <t>Dale</t>
  </si>
  <si>
    <t>Lucas</t>
  </si>
  <si>
    <t>Elaine</t>
  </si>
  <si>
    <t>OHara-Styles</t>
  </si>
  <si>
    <t>Karen</t>
  </si>
  <si>
    <t>Thomas</t>
  </si>
  <si>
    <t>Elgood</t>
  </si>
  <si>
    <t>Nicolas</t>
  </si>
  <si>
    <t>Ludovicy</t>
  </si>
  <si>
    <t>Jerzy</t>
  </si>
  <si>
    <t>Deptuła</t>
  </si>
  <si>
    <t>Zdeněk</t>
  </si>
  <si>
    <t>Blabla</t>
  </si>
  <si>
    <t>Jiri</t>
  </si>
  <si>
    <t>Gawel</t>
  </si>
  <si>
    <t>John</t>
  </si>
  <si>
    <t>Olexa</t>
  </si>
  <si>
    <t>Göran</t>
  </si>
  <si>
    <t>Eriksson</t>
  </si>
  <si>
    <t>Marten</t>
  </si>
  <si>
    <t>Lindroos</t>
  </si>
  <si>
    <t>Ralf</t>
  </si>
  <si>
    <t>Olander</t>
  </si>
  <si>
    <t>Ursula</t>
  </si>
  <si>
    <t>Roslof</t>
  </si>
  <si>
    <t>Matej</t>
  </si>
  <si>
    <t>Balogh</t>
  </si>
  <si>
    <t>Dami</t>
  </si>
  <si>
    <t>Dojcar</t>
  </si>
  <si>
    <t>Jancik</t>
  </si>
  <si>
    <t>Luky</t>
  </si>
  <si>
    <t>Kapusta</t>
  </si>
  <si>
    <t>Zuzka</t>
  </si>
  <si>
    <t>Kovacova</t>
  </si>
  <si>
    <t>Tomas</t>
  </si>
  <si>
    <t>Syrovy</t>
  </si>
  <si>
    <t>Danko</t>
  </si>
  <si>
    <t>Szabo</t>
  </si>
  <si>
    <t>Eli</t>
  </si>
  <si>
    <t>Valach</t>
  </si>
  <si>
    <t>Marek</t>
  </si>
  <si>
    <t>Holik</t>
  </si>
  <si>
    <t>Karlik</t>
  </si>
  <si>
    <t>Kavan</t>
  </si>
  <si>
    <t>Anke</t>
  </si>
  <si>
    <t>Schmiedeberg</t>
  </si>
  <si>
    <t>Nils</t>
  </si>
  <si>
    <t>Gudrun</t>
  </si>
  <si>
    <t>Eschlboeck</t>
  </si>
  <si>
    <t>Rainer</t>
  </si>
  <si>
    <t>Axel</t>
  </si>
  <si>
    <t>Biel</t>
  </si>
  <si>
    <t>Renate</t>
  </si>
  <si>
    <t>Biel-Pretting</t>
  </si>
  <si>
    <t>Christine</t>
  </si>
  <si>
    <t>Calvet</t>
  </si>
  <si>
    <t>Erich</t>
  </si>
  <si>
    <t>Göschl</t>
  </si>
  <si>
    <t>Kastner</t>
  </si>
  <si>
    <t>Boris</t>
  </si>
  <si>
    <t>Arnulf</t>
  </si>
  <si>
    <t>Wolfram</t>
  </si>
  <si>
    <t>Sabine</t>
  </si>
  <si>
    <t>Wolfram-Teischl</t>
  </si>
  <si>
    <t>Laurent</t>
  </si>
  <si>
    <t>Compere</t>
  </si>
  <si>
    <t>Guni</t>
  </si>
  <si>
    <t>Palme</t>
  </si>
  <si>
    <t>Roland</t>
  </si>
  <si>
    <t>Reisenberger</t>
  </si>
  <si>
    <t>Lara</t>
  </si>
  <si>
    <t>Gantar</t>
  </si>
  <si>
    <t>Tihomir</t>
  </si>
  <si>
    <t>Despetović</t>
  </si>
  <si>
    <t>Bože</t>
  </si>
  <si>
    <t>Đipalo</t>
  </si>
  <si>
    <t>Draušnik</t>
  </si>
  <si>
    <t>Drmanović</t>
  </si>
  <si>
    <t>Filipčić</t>
  </si>
  <si>
    <t>Mihael</t>
  </si>
  <si>
    <t>Grgić</t>
  </si>
  <si>
    <t>Goran</t>
  </si>
  <si>
    <t>Iličić</t>
  </si>
  <si>
    <t>Kaučić Perković</t>
  </si>
  <si>
    <t>Klobučarić</t>
  </si>
  <si>
    <t>Željka</t>
  </si>
  <si>
    <t>Krupka</t>
  </si>
  <si>
    <t>Muhtić</t>
  </si>
  <si>
    <t>Robert</t>
  </si>
  <si>
    <t>Orehoci</t>
  </si>
  <si>
    <t>Anamarija</t>
  </si>
  <si>
    <t>Pađan</t>
  </si>
  <si>
    <t>Perica</t>
  </si>
  <si>
    <t>Eduard</t>
  </si>
  <si>
    <t>Radočaj</t>
  </si>
  <si>
    <t>Alida</t>
  </si>
  <si>
    <t>Sokolović</t>
  </si>
  <si>
    <t>Hana</t>
  </si>
  <si>
    <t>Slobodan</t>
  </si>
  <si>
    <t>Miodrag</t>
  </si>
  <si>
    <t>Truhlaž</t>
  </si>
  <si>
    <t>Jaka</t>
  </si>
  <si>
    <t>Piltaver</t>
  </si>
  <si>
    <t>Ilija</t>
  </si>
  <si>
    <t>Dimitrijević</t>
  </si>
  <si>
    <t>Benjak</t>
  </si>
  <si>
    <t>Elizabeta</t>
  </si>
  <si>
    <t>Bilić</t>
  </si>
  <si>
    <t>Mirta</t>
  </si>
  <si>
    <t>Rea</t>
  </si>
  <si>
    <t>Irena</t>
  </si>
  <si>
    <t>Detić</t>
  </si>
  <si>
    <t>Lucija</t>
  </si>
  <si>
    <t>Hlad</t>
  </si>
  <si>
    <t>Šimun</t>
  </si>
  <si>
    <t>Ilčić</t>
  </si>
  <si>
    <t>Jurak</t>
  </si>
  <si>
    <t>Kermek</t>
  </si>
  <si>
    <t>Marina</t>
  </si>
  <si>
    <t>Kopjar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</si>
  <si>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</si>
  <si>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</si>
  <si>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</si>
  <si>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</si>
  <si>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</si>
  <si>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</si>
  <si>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</si>
  <si>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</si>
  <si>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</si>
  <si>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</si>
  <si>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</si>
  <si>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</si>
  <si>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</si>
  <si>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</si>
  <si>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</si>
  <si>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</si>
  <si>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Lucija Marijela</t>
  </si>
  <si>
    <t>Senija</t>
  </si>
  <si>
    <t>Zadravec-Kermek</t>
  </si>
  <si>
    <t>Tena</t>
  </si>
  <si>
    <t>Bartaković</t>
  </si>
  <si>
    <t>Berečki</t>
  </si>
  <si>
    <t>Mihaela</t>
  </si>
  <si>
    <t>Beroš</t>
  </si>
  <si>
    <t>Lea</t>
  </si>
  <si>
    <t>Bošnjak</t>
  </si>
  <si>
    <t>Ivano</t>
  </si>
  <si>
    <t>Črep</t>
  </si>
  <si>
    <t>Cvetković</t>
  </si>
  <si>
    <t>Jana</t>
  </si>
  <si>
    <t>Cvjetko</t>
  </si>
  <si>
    <t>Drvenkar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</si>
  <si>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</si>
  <si>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</si>
  <si>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</si>
  <si>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</si>
  <si>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</si>
  <si>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</si>
  <si>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</si>
  <si>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</si>
  <si>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</si>
  <si>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</si>
  <si>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</si>
  <si>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Tamara</t>
  </si>
  <si>
    <t>Jaklenec</t>
  </si>
  <si>
    <t>Jakopec</t>
  </si>
  <si>
    <t>Nola</t>
  </si>
  <si>
    <t>Jandrečić</t>
  </si>
  <si>
    <t>Hrvoje</t>
  </si>
  <si>
    <t>Jelinić</t>
  </si>
  <si>
    <t>Mark</t>
  </si>
  <si>
    <t>Una</t>
  </si>
  <si>
    <t>Juriša</t>
  </si>
  <si>
    <t>Kosić</t>
  </si>
  <si>
    <t>Lino</t>
  </si>
  <si>
    <t>Legac</t>
  </si>
  <si>
    <t>Leovac</t>
  </si>
  <si>
    <t>Magdić Govedarica</t>
  </si>
  <si>
    <t>Oliver</t>
  </si>
  <si>
    <t>Mandić</t>
  </si>
  <si>
    <t>Markić</t>
  </si>
  <si>
    <t>Anastazija</t>
  </si>
  <si>
    <t>Matijaščić</t>
  </si>
  <si>
    <t>Mihaljević</t>
  </si>
  <si>
    <t>Dunja</t>
  </si>
  <si>
    <t>Mogut</t>
  </si>
  <si>
    <t>Tonka</t>
  </si>
  <si>
    <t>Edi</t>
  </si>
  <si>
    <t>Ocvirk</t>
  </si>
  <si>
    <t>Pia</t>
  </si>
  <si>
    <t>Juraj</t>
  </si>
  <si>
    <t>Otmačić</t>
  </si>
  <si>
    <t>Franka</t>
  </si>
  <si>
    <t>Mirja</t>
  </si>
  <si>
    <t>Petravić</t>
  </si>
  <si>
    <t>Daniela</t>
  </si>
  <si>
    <t>Popović Budi</t>
  </si>
  <si>
    <t>Roko</t>
  </si>
  <si>
    <t>Puharić</t>
  </si>
  <si>
    <t>Antea</t>
  </si>
  <si>
    <t>Šimara</t>
  </si>
  <si>
    <t>Skopljak</t>
  </si>
  <si>
    <t>Škugor</t>
  </si>
  <si>
    <t>Suban</t>
  </si>
  <si>
    <t>Tadić</t>
  </si>
  <si>
    <t>Tkalčić Suban</t>
  </si>
  <si>
    <t>Velić</t>
  </si>
  <si>
    <t>Lidija</t>
  </si>
  <si>
    <t>Vrdoljak</t>
  </si>
  <si>
    <t>Acketa</t>
  </si>
  <si>
    <t>Beblek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</si>
  <si>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</si>
  <si>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</si>
  <si>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</si>
  <si>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</si>
  <si>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</si>
  <si>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</si>
  <si>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</si>
  <si>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</si>
  <si>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</si>
  <si>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</si>
  <si>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</si>
  <si>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</si>
  <si>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</si>
  <si>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</si>
  <si>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</si>
  <si>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</si>
  <si>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</si>
  <si>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</si>
  <si>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</si>
  <si>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Jurić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</si>
  <si>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</si>
  <si>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</si>
  <si>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</si>
  <si>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</si>
  <si>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</si>
  <si>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</si>
  <si>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</si>
  <si>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</si>
  <si>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</si>
  <si>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</si>
  <si>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</si>
  <si>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</si>
  <si>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</si>
  <si>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</si>
  <si>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</si>
  <si>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</si>
  <si>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</si>
  <si>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</si>
  <si>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</si>
  <si>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</si>
  <si>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</si>
  <si>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</si>
  <si>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</si>
  <si>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</si>
  <si>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Seražin Korper</t>
  </si>
  <si>
    <t>Monika Martina</t>
  </si>
  <si>
    <t>Sipina Halper</t>
  </si>
  <si>
    <t>Gabrijel</t>
  </si>
  <si>
    <t>Samuel</t>
  </si>
  <si>
    <t>Spretnjak</t>
  </si>
  <si>
    <t>Dalibor</t>
  </si>
  <si>
    <t>Stankovski</t>
  </si>
  <si>
    <t>Stinčić Clarke</t>
  </si>
  <si>
    <t>Tubin</t>
  </si>
  <si>
    <t>Dorijan</t>
  </si>
  <si>
    <t>Vinšćak</t>
  </si>
  <si>
    <t>Vučinić</t>
  </si>
  <si>
    <t>Vukmirović</t>
  </si>
  <si>
    <t>Žalac</t>
  </si>
  <si>
    <t>Zdjelar</t>
  </si>
  <si>
    <t>Waldhauser</t>
  </si>
  <si>
    <t>Waldhauserová</t>
  </si>
  <si>
    <t>Franko</t>
  </si>
  <si>
    <t>Bajlo</t>
  </si>
  <si>
    <t>Ante</t>
  </si>
  <si>
    <t>Balić</t>
  </si>
  <si>
    <t>Baturina</t>
  </si>
  <si>
    <t>Berković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</si>
  <si>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</si>
  <si>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</si>
  <si>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</si>
  <si>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</si>
  <si>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</si>
  <si>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</si>
  <si>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</si>
  <si>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</si>
  <si>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</si>
  <si>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</si>
  <si>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</si>
  <si>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</si>
  <si>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</si>
  <si>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</si>
  <si>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</si>
  <si>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</si>
  <si>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</si>
  <si>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</si>
  <si>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</si>
  <si>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</si>
  <si>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</si>
  <si>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</si>
  <si>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</si>
  <si>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</si>
  <si>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</si>
  <si>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</si>
  <si>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</si>
  <si>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</si>
  <si>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</si>
  <si>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</si>
  <si>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</si>
  <si>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</si>
  <si>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</si>
  <si>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</si>
  <si>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</si>
  <si>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Fumić</t>
  </si>
  <si>
    <t>Gadžić</t>
  </si>
  <si>
    <t>Gerber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</si>
  <si>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</si>
  <si>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</si>
  <si>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</si>
  <si>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</si>
  <si>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</si>
  <si>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</si>
  <si>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</si>
  <si>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Gverić</t>
  </si>
  <si>
    <t>Hercigonja</t>
  </si>
  <si>
    <t>Andraž</t>
  </si>
  <si>
    <t>Hruškar</t>
  </si>
  <si>
    <t>Ilijašev</t>
  </si>
  <si>
    <t>Ružica</t>
  </si>
  <si>
    <t>Olga</t>
  </si>
  <si>
    <t>Jerković Perić</t>
  </si>
  <si>
    <t>Juričić</t>
  </si>
  <si>
    <t>Kaldi</t>
  </si>
  <si>
    <t>Kasaš Spasić</t>
  </si>
  <si>
    <t>Kefeček</t>
  </si>
  <si>
    <t>Vjekoslav</t>
  </si>
  <si>
    <t>Klarić</t>
  </si>
  <si>
    <t>Kos</t>
  </si>
  <si>
    <t>Dragan</t>
  </si>
  <si>
    <t>Kovačević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</si>
  <si>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</si>
  <si>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</si>
  <si>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</si>
  <si>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</si>
  <si>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</si>
  <si>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</si>
  <si>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</si>
  <si>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</si>
  <si>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</si>
  <si>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</si>
  <si>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Mikulinjak</t>
  </si>
  <si>
    <t>Milas</t>
  </si>
  <si>
    <t>Miletić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</si>
  <si>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</si>
  <si>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</si>
  <si>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</si>
  <si>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</si>
  <si>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</si>
  <si>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</si>
  <si>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</si>
  <si>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</si>
  <si>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</si>
  <si>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</si>
  <si>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Krunoslav</t>
  </si>
  <si>
    <t>Peh</t>
  </si>
  <si>
    <t>Pintur</t>
  </si>
  <si>
    <t>Pirija</t>
  </si>
  <si>
    <t>Posinjak</t>
  </si>
  <si>
    <t>Nataša</t>
  </si>
  <si>
    <t>Preis-Bedenik</t>
  </si>
  <si>
    <t>Putniković</t>
  </si>
  <si>
    <t>Rihter</t>
  </si>
  <si>
    <t>Rocco</t>
  </si>
  <si>
    <t>Sabljak</t>
  </si>
  <si>
    <t>Sabljić</t>
  </si>
  <si>
    <t>Sekušak</t>
  </si>
  <si>
    <t>Šeremet</t>
  </si>
  <si>
    <t>Sertić</t>
  </si>
  <si>
    <t>Simon</t>
  </si>
  <si>
    <t>Šiprak Stastny</t>
  </si>
  <si>
    <t>Škorić</t>
  </si>
  <si>
    <t>Spasić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</si>
  <si>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</si>
  <si>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</si>
  <si>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</si>
  <si>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</si>
  <si>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</si>
  <si>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</si>
  <si>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</si>
  <si>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</si>
  <si>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</si>
  <si>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Ulrich Cvenić</t>
  </si>
  <si>
    <t>Fabijan</t>
  </si>
  <si>
    <t>Zvonko</t>
  </si>
  <si>
    <t>Vodopija</t>
  </si>
  <si>
    <t>Vuk</t>
  </si>
  <si>
    <t>Srebrenka</t>
  </si>
  <si>
    <t>Vinka</t>
  </si>
  <si>
    <t>Bepo</t>
  </si>
  <si>
    <t>Željem</t>
  </si>
  <si>
    <t>Ževrnja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</si>
  <si>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</si>
  <si>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</si>
  <si>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</si>
  <si>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</si>
  <si>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</si>
  <si>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</si>
  <si>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</si>
  <si>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</si>
  <si>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</si>
  <si>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</si>
  <si>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</si>
  <si>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</si>
  <si>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</si>
  <si>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</si>
  <si>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</si>
  <si>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</si>
  <si>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</si>
  <si>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</si>
  <si>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Vjeran</t>
  </si>
  <si>
    <t>Hržan</t>
  </si>
  <si>
    <t>Kabalin Borenić</t>
  </si>
  <si>
    <t>Greta</t>
  </si>
  <si>
    <t>Kaniški</t>
  </si>
  <si>
    <t>Laura</t>
  </si>
  <si>
    <t>Kirin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</si>
  <si>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</si>
  <si>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</si>
  <si>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</si>
  <si>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</si>
  <si>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</si>
  <si>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</si>
  <si>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</si>
  <si>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</si>
  <si>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</si>
  <si>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</si>
  <si>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</si>
  <si>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</si>
  <si>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</si>
  <si>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</si>
  <si>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</si>
  <si>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</si>
  <si>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</si>
  <si>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</si>
  <si>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</si>
  <si>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</si>
  <si>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</si>
  <si>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</si>
  <si>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</si>
  <si>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</si>
  <si>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</si>
  <si>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</si>
  <si>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</si>
  <si>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</si>
  <si>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Tišljar</t>
  </si>
  <si>
    <t>Ulip</t>
  </si>
  <si>
    <t>Milivoj</t>
  </si>
  <si>
    <t>Uroić</t>
  </si>
  <si>
    <t>Vendler Čepelak</t>
  </si>
  <si>
    <t>Bojan</t>
  </si>
  <si>
    <t>Vukelić</t>
  </si>
  <si>
    <t>Vukić</t>
  </si>
  <si>
    <t>Antolić</t>
  </si>
  <si>
    <t>Bahun</t>
  </si>
  <si>
    <t>Belović</t>
  </si>
  <si>
    <t>Braniša</t>
  </si>
  <si>
    <t>Četković</t>
  </si>
  <si>
    <t>Crljenica</t>
  </si>
  <si>
    <t>Niko</t>
  </si>
  <si>
    <t>Flanak</t>
  </si>
  <si>
    <t>Friščić</t>
  </si>
  <si>
    <t>Grabovac</t>
  </si>
  <si>
    <t>Henc</t>
  </si>
  <si>
    <t>Gregor</t>
  </si>
  <si>
    <t>Kelemen</t>
  </si>
  <si>
    <t>Kočila Petković</t>
  </si>
  <si>
    <t>Koščak</t>
  </si>
  <si>
    <t>Markulinčić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</si>
  <si>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</si>
  <si>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</si>
  <si>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</si>
  <si>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</si>
  <si>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</si>
  <si>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</si>
  <si>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</si>
  <si>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</si>
  <si>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Srbinović</t>
  </si>
  <si>
    <t>Julija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</si>
  <si>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</si>
  <si>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</si>
  <si>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</si>
  <si>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</si>
  <si>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</si>
  <si>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</si>
  <si>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</si>
  <si>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</si>
  <si>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</si>
  <si>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</si>
  <si>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</si>
  <si>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</si>
  <si>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</si>
  <si>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</si>
  <si>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</si>
  <si>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</si>
  <si>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</si>
  <si>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</si>
  <si>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</si>
  <si>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</si>
  <si>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</si>
  <si>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</si>
  <si>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</si>
  <si>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</si>
  <si>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</si>
  <si>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</si>
  <si>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</si>
  <si>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</si>
  <si>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</si>
  <si>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</si>
  <si>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</si>
  <si>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</si>
  <si>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</si>
  <si>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</si>
  <si>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</si>
  <si>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</si>
  <si>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</si>
  <si>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</si>
  <si>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</si>
  <si>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</si>
  <si>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</si>
  <si>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</si>
  <si>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</si>
  <si>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</si>
  <si>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</si>
  <si>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</si>
  <si>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</si>
  <si>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</si>
  <si>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</si>
  <si>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</si>
  <si>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</si>
  <si>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</si>
  <si>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</si>
  <si>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</si>
  <si>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</si>
  <si>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</si>
  <si>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</si>
  <si>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</si>
  <si>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</si>
  <si>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</si>
  <si>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</si>
  <si>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</si>
  <si>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</si>
  <si>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</si>
  <si>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</si>
  <si>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</si>
  <si>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</si>
  <si>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</si>
  <si>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</si>
  <si>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</si>
  <si>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</si>
  <si>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</si>
  <si>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</si>
  <si>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</si>
  <si>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</si>
  <si>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</si>
  <si>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</si>
  <si>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</si>
  <si>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</si>
  <si>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</si>
  <si>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</si>
  <si>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</si>
  <si>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</si>
  <si>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</si>
  <si>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</si>
  <si>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</si>
  <si>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Blejec</t>
  </si>
  <si>
    <t>Aleš</t>
  </si>
  <si>
    <t>Ferenc</t>
  </si>
  <si>
    <t>Hiba</t>
  </si>
  <si>
    <t>Amaneh</t>
  </si>
  <si>
    <t>Bartolić</t>
  </si>
  <si>
    <t>Barulek</t>
  </si>
  <si>
    <t>Miro</t>
  </si>
  <si>
    <t>Borček</t>
  </si>
  <si>
    <t>Canjuga</t>
  </si>
  <si>
    <t>Stjepan</t>
  </si>
  <si>
    <t>Divjak</t>
  </si>
  <si>
    <t>Grabar</t>
  </si>
  <si>
    <t>Habek</t>
  </si>
  <si>
    <t>Hofman</t>
  </si>
  <si>
    <t>Jertec</t>
  </si>
  <si>
    <t>Juraga</t>
  </si>
  <si>
    <t>Kadović</t>
  </si>
  <si>
    <t>Kirić</t>
  </si>
  <si>
    <t>Kocijan</t>
  </si>
  <si>
    <t>Košćak</t>
  </si>
  <si>
    <t>Elena</t>
  </si>
  <si>
    <t>Nera</t>
  </si>
  <si>
    <t>Krečak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</si>
  <si>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</si>
  <si>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</si>
  <si>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</si>
  <si>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</si>
  <si>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</si>
  <si>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</si>
  <si>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</si>
  <si>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</si>
  <si>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</si>
  <si>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</si>
  <si>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</si>
  <si>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</si>
  <si>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</si>
  <si>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</si>
  <si>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</si>
  <si>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</si>
  <si>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</si>
  <si>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</si>
  <si>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</si>
  <si>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</si>
  <si>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</si>
  <si>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</si>
  <si>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</si>
  <si>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</si>
  <si>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</si>
  <si>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</si>
  <si>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</si>
  <si>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</si>
  <si>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</si>
  <si>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</si>
  <si>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</si>
  <si>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</si>
  <si>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</si>
  <si>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</si>
  <si>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</si>
  <si>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</si>
  <si>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</si>
  <si>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</si>
  <si>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</si>
  <si>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</si>
  <si>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</si>
  <si>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</si>
  <si>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</si>
  <si>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</si>
  <si>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Abramović</t>
  </si>
  <si>
    <t>Arbanas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</si>
  <si>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</si>
  <si>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</si>
  <si>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</si>
  <si>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</si>
  <si>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</si>
  <si>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</si>
  <si>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</si>
  <si>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</si>
  <si>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</si>
  <si>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</si>
  <si>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</si>
  <si>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</si>
  <si>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</si>
  <si>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</si>
  <si>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</si>
  <si>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</si>
  <si>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</si>
  <si>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</si>
  <si>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</si>
  <si>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</si>
  <si>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</si>
  <si>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</si>
  <si>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</si>
  <si>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</si>
  <si>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</si>
  <si>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</si>
  <si>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</si>
  <si>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</si>
  <si>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</si>
  <si>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</si>
  <si>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</si>
  <si>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</si>
  <si>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</si>
  <si>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</si>
  <si>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</si>
  <si>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</si>
  <si>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</si>
  <si>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</si>
  <si>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</si>
  <si>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</si>
  <si>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</si>
  <si>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</si>
  <si>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</si>
  <si>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</si>
  <si>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</si>
  <si>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</si>
  <si>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</si>
  <si>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</si>
  <si>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</si>
  <si>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</si>
  <si>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</si>
  <si>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</si>
  <si>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</si>
  <si>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</si>
  <si>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</si>
  <si>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</si>
  <si>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</si>
  <si>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</si>
  <si>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</si>
  <si>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</si>
  <si>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</si>
  <si>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</si>
  <si>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</si>
  <si>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Funarić</t>
  </si>
  <si>
    <t>Gamberger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</si>
  <si>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</si>
  <si>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</si>
  <si>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</si>
  <si>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</si>
  <si>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</si>
  <si>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</si>
  <si>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</si>
  <si>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</si>
  <si>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</si>
  <si>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</si>
  <si>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</si>
  <si>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</si>
  <si>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</si>
  <si>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</si>
  <si>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</si>
  <si>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</si>
  <si>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</si>
  <si>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</si>
  <si>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</si>
  <si>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Tristan</t>
  </si>
  <si>
    <t>Ilić</t>
  </si>
  <si>
    <t>Mihej</t>
  </si>
  <si>
    <t>Ivančan</t>
  </si>
  <si>
    <t>Aleks</t>
  </si>
  <si>
    <t>Ivanov</t>
  </si>
  <si>
    <t>Bernard</t>
  </si>
  <si>
    <t>Ivezić</t>
  </si>
  <si>
    <t>Viktor Ignjat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</si>
  <si>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</si>
  <si>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</si>
  <si>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</si>
  <si>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</si>
  <si>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</si>
  <si>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</si>
  <si>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</si>
  <si>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</si>
  <si>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</si>
  <si>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</si>
  <si>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</si>
  <si>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</si>
  <si>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</si>
  <si>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</si>
  <si>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</si>
  <si>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</si>
  <si>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</si>
  <si>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</si>
  <si>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</si>
  <si>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</si>
  <si>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</si>
  <si>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</si>
  <si>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</si>
  <si>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</si>
  <si>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</si>
  <si>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</si>
  <si>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</si>
  <si>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</si>
  <si>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</si>
  <si>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</si>
  <si>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</si>
  <si>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</si>
  <si>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</si>
  <si>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</si>
  <si>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</si>
  <si>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</si>
  <si>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</si>
  <si>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</si>
  <si>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</si>
  <si>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</si>
  <si>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</si>
  <si>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</si>
  <si>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</si>
  <si>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</si>
  <si>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</si>
  <si>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</si>
  <si>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</si>
  <si>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</si>
  <si>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</si>
  <si>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</si>
  <si>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</si>
  <si>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</si>
  <si>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</si>
  <si>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</si>
  <si>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</si>
  <si>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</si>
  <si>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Marendić</t>
  </si>
  <si>
    <t>Markulin</t>
  </si>
  <si>
    <t>Marović</t>
  </si>
  <si>
    <t>Dino</t>
  </si>
  <si>
    <t>Matešić</t>
  </si>
  <si>
    <t>Matun</t>
  </si>
  <si>
    <t>Mazić</t>
  </si>
  <si>
    <t>Lovre</t>
  </si>
  <si>
    <t>Mikula</t>
  </si>
  <si>
    <t>Medved</t>
  </si>
  <si>
    <t>Maša</t>
  </si>
  <si>
    <t>Mikić</t>
  </si>
  <si>
    <t>Miščević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</si>
  <si>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</si>
  <si>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</si>
  <si>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</si>
  <si>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</si>
  <si>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</si>
  <si>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</si>
  <si>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</si>
  <si>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</si>
  <si>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</si>
  <si>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</si>
  <si>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</si>
  <si>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</si>
  <si>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</si>
  <si>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</si>
  <si>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</si>
  <si>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</si>
  <si>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</si>
  <si>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</si>
  <si>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</si>
  <si>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</si>
  <si>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</si>
  <si>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</si>
  <si>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</si>
  <si>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</si>
  <si>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</si>
  <si>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Petrešević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</si>
  <si>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</si>
  <si>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</si>
  <si>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</si>
  <si>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</si>
  <si>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</si>
  <si>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</si>
  <si>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</si>
  <si>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</si>
  <si>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</si>
  <si>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</si>
  <si>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</si>
  <si>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</si>
  <si>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</si>
  <si>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</si>
  <si>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</si>
  <si>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</si>
  <si>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</si>
  <si>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</si>
  <si>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</si>
  <si>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</si>
  <si>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</si>
  <si>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</si>
  <si>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</si>
  <si>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</si>
  <si>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</si>
  <si>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</si>
  <si>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</si>
  <si>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</si>
  <si>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</si>
  <si>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</si>
  <si>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</si>
  <si>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</si>
  <si>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</si>
  <si>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</si>
  <si>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</si>
  <si>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</si>
  <si>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</si>
  <si>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</si>
  <si>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</si>
  <si>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</si>
  <si>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</si>
  <si>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</si>
  <si>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</si>
  <si>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</si>
  <si>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</si>
  <si>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</si>
  <si>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</si>
  <si>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</si>
  <si>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</si>
  <si>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</si>
  <si>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</si>
  <si>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</si>
  <si>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</si>
  <si>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</si>
  <si>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</si>
  <si>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</si>
  <si>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</si>
  <si>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</si>
  <si>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</si>
  <si>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</si>
  <si>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</si>
  <si>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</si>
  <si>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</si>
  <si>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</si>
  <si>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</si>
  <si>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</si>
  <si>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</si>
  <si>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</si>
  <si>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</si>
  <si>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</si>
  <si>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</si>
  <si>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</si>
  <si>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</si>
  <si>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</si>
  <si>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</si>
  <si>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</si>
  <si>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</si>
  <si>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</si>
  <si>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</si>
  <si>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Selnur</t>
  </si>
  <si>
    <t>Žabčić</t>
  </si>
  <si>
    <t>Žagar</t>
  </si>
  <si>
    <t>Zaitseva</t>
  </si>
  <si>
    <t>Žarak</t>
  </si>
  <si>
    <t>Zubin</t>
  </si>
  <si>
    <t>Žufić</t>
  </si>
  <si>
    <t>Žulić</t>
  </si>
  <si>
    <t>Dietlinde</t>
  </si>
  <si>
    <t>Venhauer</t>
  </si>
  <si>
    <t>Otto</t>
  </si>
  <si>
    <t>Anne</t>
  </si>
  <si>
    <t>Heikoop</t>
  </si>
  <si>
    <t>Magali</t>
  </si>
  <si>
    <t>Rauw</t>
  </si>
  <si>
    <t>Corentin</t>
  </si>
  <si>
    <t>Tonneau</t>
  </si>
  <si>
    <t>Samuël</t>
  </si>
  <si>
    <t>William</t>
  </si>
  <si>
    <t>Maria</t>
  </si>
  <si>
    <t>Manova</t>
  </si>
  <si>
    <t>Alexander</t>
  </si>
  <si>
    <t>Vompe</t>
  </si>
  <si>
    <t>Štěpán</t>
  </si>
  <si>
    <t>Csongor</t>
  </si>
  <si>
    <t>Arató</t>
  </si>
  <si>
    <t>Kozsuch</t>
  </si>
  <si>
    <t>Pataki</t>
  </si>
  <si>
    <t>Pavlovics</t>
  </si>
  <si>
    <t>Szuhán</t>
  </si>
  <si>
    <t>Péter András</t>
  </si>
  <si>
    <t>Vonyó</t>
  </si>
  <si>
    <t>Réka</t>
  </si>
  <si>
    <t>Vonyó Péterné Szabó</t>
  </si>
  <si>
    <t>István</t>
  </si>
  <si>
    <t>Fluck</t>
  </si>
  <si>
    <t>Éva</t>
  </si>
  <si>
    <t>Mező</t>
  </si>
  <si>
    <t>Dimnjaković</t>
  </si>
  <si>
    <t>Juranić</t>
  </si>
  <si>
    <t>Kamila</t>
  </si>
  <si>
    <t>Mesiarkinova</t>
  </si>
  <si>
    <t>Michal</t>
  </si>
  <si>
    <t>Šrubař</t>
  </si>
  <si>
    <t>Sladič</t>
  </si>
  <si>
    <t>Dirk</t>
  </si>
  <si>
    <t>Hartmann</t>
  </si>
  <si>
    <t>Betty</t>
  </si>
  <si>
    <t>De Meyer</t>
  </si>
  <si>
    <t>Karl</t>
  </si>
  <si>
    <t>Vervoort</t>
  </si>
  <si>
    <t>Kari</t>
  </si>
  <si>
    <t>Lehto</t>
  </si>
  <si>
    <t>Juha</t>
  </si>
  <si>
    <t>Suntila</t>
  </si>
  <si>
    <t>Tiina</t>
  </si>
  <si>
    <t>Péter</t>
  </si>
  <si>
    <t>Fodor</t>
  </si>
  <si>
    <t>Balázs</t>
  </si>
  <si>
    <t>Müller</t>
  </si>
  <si>
    <t>Júlia</t>
  </si>
  <si>
    <t>Sarolta</t>
  </si>
  <si>
    <t>György</t>
  </si>
  <si>
    <t>Pavlovicsné Tomisa</t>
  </si>
  <si>
    <t>Otvorena</t>
  </si>
  <si>
    <t>BEGGINERS</t>
  </si>
  <si>
    <t>OPEN long</t>
  </si>
  <si>
    <t>OPEN short</t>
  </si>
  <si>
    <t>OPEN duga</t>
  </si>
  <si>
    <t>OPEN kratka</t>
  </si>
  <si>
    <t>BEGINNERS</t>
  </si>
  <si>
    <t>-</t>
  </si>
  <si>
    <t>Početnici</t>
  </si>
  <si>
    <t>Otvorena duga</t>
  </si>
  <si>
    <t>Otvorena kratka</t>
  </si>
  <si>
    <t>Offline SSE</t>
  </si>
  <si>
    <t>Dr. inf. Zadar</t>
  </si>
  <si>
    <t>Brisanje svega upisanog</t>
  </si>
  <si>
    <t>Brisanje rezultata i staza</t>
  </si>
  <si>
    <t>OFFLINE Szabadidősport Egyesület</t>
  </si>
  <si>
    <t>Dorijan Habeh</t>
  </si>
  <si>
    <t>Ivan Skoko Gavranović</t>
  </si>
  <si>
    <t>Paskuj Mátyásné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</si>
</sst>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0" fillId="9" borderId="29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0" fillId="9" borderId="67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1" fillId="0" borderId="1" xfId="0" applyFont="1" applyFill="1" applyBorder="1" applyAlignment="1" applyProtection="1">
      <alignment horizontal="left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B33" sqref="B33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305</v>
      </c>
      <c r="E2" s="302" t="s">
        <v>297</v>
      </c>
      <c r="F2" s="303"/>
      <c r="G2" s="304"/>
    </row>
    <row r="3" spans="2:7" ht="15.75" thickTop="1" x14ac:dyDescent="0.25"/>
    <row r="4" spans="2:7" ht="15.75" thickBot="1" x14ac:dyDescent="0.3">
      <c r="B4" s="301" t="s">
        <v>32</v>
      </c>
      <c r="C4" s="301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44493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301" t="s">
        <v>33</v>
      </c>
      <c r="C9" s="301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298</v>
      </c>
    </row>
    <row r="13" spans="2:7" ht="15.75" thickBot="1" x14ac:dyDescent="0.3">
      <c r="B13" s="288" t="s">
        <v>22</v>
      </c>
      <c r="C13" s="282">
        <v>102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299</v>
      </c>
    </row>
    <row r="15" spans="2:7" ht="15.75" thickBot="1" x14ac:dyDescent="0.3">
      <c r="B15" s="288" t="s">
        <v>41</v>
      </c>
      <c r="C15" s="282">
        <v>1021</v>
      </c>
      <c r="E15" s="289" t="s">
        <v>254</v>
      </c>
      <c r="G15" s="290" t="s">
        <v>300</v>
      </c>
    </row>
    <row r="16" spans="2:7" ht="15.75" thickBot="1" x14ac:dyDescent="0.3">
      <c r="B16" s="288"/>
      <c r="C16" s="291"/>
      <c r="E16" s="289" t="s">
        <v>255</v>
      </c>
      <c r="G16" s="290" t="s">
        <v>301</v>
      </c>
    </row>
    <row r="17" spans="2:7" ht="15.75" thickBot="1" x14ac:dyDescent="0.3">
      <c r="B17" s="288" t="s">
        <v>205</v>
      </c>
      <c r="C17" s="282">
        <v>1</v>
      </c>
      <c r="E17" s="289" t="s">
        <v>241</v>
      </c>
      <c r="G17" s="290" t="s">
        <v>302</v>
      </c>
    </row>
    <row r="18" spans="2:7" ht="15.75" thickBot="1" x14ac:dyDescent="0.3">
      <c r="B18" s="288"/>
      <c r="C18" s="291"/>
      <c r="E18" s="289" t="s">
        <v>256</v>
      </c>
      <c r="G18" s="290" t="s">
        <v>303</v>
      </c>
    </row>
    <row r="19" spans="2:7" ht="15.75" thickBot="1" x14ac:dyDescent="0.3">
      <c r="B19" s="288" t="s">
        <v>43</v>
      </c>
      <c r="C19" s="282">
        <v>972</v>
      </c>
      <c r="E19" s="292" t="s">
        <v>242</v>
      </c>
      <c r="G19" s="290" t="s">
        <v>304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>
        <v>2194</v>
      </c>
      <c r="E21" s="289" t="s">
        <v>244</v>
      </c>
      <c r="G21" s="289" t="s">
        <v>306</v>
      </c>
    </row>
    <row r="22" spans="2:7" ht="15.75" thickBot="1" x14ac:dyDescent="0.3">
      <c r="B22" s="288"/>
      <c r="C22" s="293"/>
      <c r="E22" s="289" t="s">
        <v>257</v>
      </c>
      <c r="G22" s="290" t="s">
        <v>307</v>
      </c>
    </row>
    <row r="23" spans="2:7" ht="15.75" thickBot="1" x14ac:dyDescent="0.3">
      <c r="B23" s="288" t="s">
        <v>45</v>
      </c>
      <c r="C23" s="282">
        <v>2194</v>
      </c>
      <c r="E23" s="289" t="s">
        <v>245</v>
      </c>
    </row>
    <row r="24" spans="2:7" ht="15.75" thickBot="1" x14ac:dyDescent="0.3">
      <c r="B24" s="288"/>
      <c r="C24" s="293"/>
      <c r="E24" s="135" t="s">
        <v>248</v>
      </c>
    </row>
    <row r="25" spans="2:7" ht="15.75" thickBot="1" x14ac:dyDescent="0.3">
      <c r="B25" s="288" t="s">
        <v>281</v>
      </c>
      <c r="C25" s="283">
        <f>MAX(data_max_osoba_id,data_max_imePrezime_id)</f>
        <v>2194</v>
      </c>
      <c r="E25" s="289" t="s">
        <v>249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>
        <v>224</v>
      </c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>
        <v>39</v>
      </c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>
        <v>346</v>
      </c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3384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1021</v>
      </c>
      <c r="C35" s="282">
        <v>60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B37" s="356" t="s">
        <v>3814</v>
      </c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3384;</v>
      </c>
    </row>
    <row r="39" spans="2:5" x14ac:dyDescent="0.25">
      <c r="B39" s="295" t="str">
        <f>"DELETE FROM  imeprezime_alias WHERE id &gt; "&amp;MAX(regNatjecatelj_alias_id)&amp;";"</f>
        <v>DELETE FROM  imeprezime_alias WHERE id &gt; 27;</v>
      </c>
    </row>
    <row r="40" spans="2:5" x14ac:dyDescent="0.25">
      <c r="B40" s="295" t="str">
        <f>"DELETE FROM  imeprezime WHERE id &gt; "&amp;data_max_imePrezime_id&amp;";"</f>
        <v>DELETE FROM  imeprezime WHERE id &gt; 2194;</v>
      </c>
    </row>
    <row r="41" spans="2:5" x14ac:dyDescent="0.25">
      <c r="B41" s="295" t="str">
        <f>"DELETE FROM  osoba WHERE id &gt; "&amp;data_max_osoba_id&amp;";"</f>
        <v>DELETE FROM  osoba WHERE id &gt; 2194;</v>
      </c>
    </row>
    <row r="42" spans="2:5" x14ac:dyDescent="0.25">
      <c r="B42" s="295" t="str">
        <f>"DELETE FROM  osoba_log WHERE id &gt; "&amp;data_max_osoba_id&amp;";"</f>
        <v>DELETE FROM  osoba_log WHERE id &gt; 2194;</v>
      </c>
    </row>
    <row r="43" spans="2:5" x14ac:dyDescent="0.25">
      <c r="B43" s="295" t="str">
        <f>"DELETE FROM  klub_alias WHERE id &gt; "&amp;MAX(regKlub_alias_id)&amp;";"</f>
        <v>DELETE FROM  klub_alias WHERE id &gt; 27;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57;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17;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346;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224;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39;</v>
      </c>
    </row>
    <row r="50" spans="2:2" ht="15.75" thickBot="1" x14ac:dyDescent="0.3">
      <c r="B50" s="356" t="s">
        <v>3815</v>
      </c>
    </row>
    <row r="51" spans="2:2" x14ac:dyDescent="0.25">
      <c r="B51" s="294" t="str">
        <f>"DELETE FROM  rezultat WHERE id &gt; "&amp;data_max_rezultat_id&amp;";"</f>
        <v>DELETE FROM  rezultat WHERE id &gt; 3384;</v>
      </c>
    </row>
    <row r="52" spans="2:2" x14ac:dyDescent="0.25">
      <c r="B52" s="295" t="str">
        <f>"DELETE FROM  staza_kategorija WHERE id &gt; "&amp;data_max_stazaKategorija_id&amp;";"</f>
        <v>DELETE FROM  staza_kategorija WHERE id &gt; 346;</v>
      </c>
    </row>
    <row r="53" spans="2:2" ht="15.75" thickBot="1" x14ac:dyDescent="0.3">
      <c r="B53" s="296" t="str">
        <f>"DELETE FROM  staza WHERE id &gt; "&amp;data_max_staza_id&amp;";"</f>
        <v>DELETE FROM  staza WHERE id &gt; 224;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F1" zoomScaleNormal="100" workbookViewId="0">
      <pane ySplit="12" topLeftCell="A176" activePane="bottomLeft" state="frozen"/>
      <selection activeCell="G8" sqref="G8"/>
      <selection pane="bottomLeft" activeCell="EP11" sqref="EP11:EP192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5" t="s">
        <v>272</v>
      </c>
      <c r="AY2" s="306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10" t="s">
        <v>54</v>
      </c>
      <c r="AY4" s="311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8" t="s">
        <v>214</v>
      </c>
      <c r="EM4" s="319"/>
      <c r="EN4" s="319"/>
      <c r="EO4" s="319"/>
      <c r="EP4" s="320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12" t="s">
        <v>201</v>
      </c>
      <c r="DB5" s="312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12" t="s">
        <v>10</v>
      </c>
      <c r="DB6" s="312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3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6</v>
      </c>
      <c r="CS7" s="165">
        <f>COUNTIF(CS13:CS412,5)</f>
        <v>0</v>
      </c>
      <c r="CU7" s="165">
        <f>COUNTIF(CU13:CU412,"*molim*")</f>
        <v>6</v>
      </c>
      <c r="CW7" s="165">
        <f>COUNTA(CW13:CW412)-COUNTIF(CW13:CW412,"")</f>
        <v>0</v>
      </c>
      <c r="CX7" s="2"/>
      <c r="CZ7" s="2"/>
      <c r="DA7" s="313">
        <f>COUNTA(DA13:DA412)-COUNTIF(DA13:DA412,"")</f>
        <v>0</v>
      </c>
      <c r="DB7" s="314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170</v>
      </c>
      <c r="EE7" s="57">
        <f>SUM(EE13:EE412)</f>
        <v>125</v>
      </c>
      <c r="EH7" s="2"/>
      <c r="EI7" s="2"/>
      <c r="EJ7" s="2"/>
      <c r="EK7" s="2"/>
      <c r="EL7" s="57">
        <f>COUNTA(EL13:EL412)-COUNTIF(EL13:EL412,"")</f>
        <v>170</v>
      </c>
      <c r="EM7" s="2"/>
      <c r="EN7" s="57">
        <f>COUNTA(EN13:EN412)-COUNTIF(EN13:EN412,"")</f>
        <v>115</v>
      </c>
      <c r="EO7" s="2"/>
      <c r="EP7" s="57">
        <f>COUNTA(EP13:EP412)-COUNTIF(EP13:EP412,"")</f>
        <v>170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7" t="s">
        <v>150</v>
      </c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9"/>
      <c r="N9" t="s">
        <v>0</v>
      </c>
      <c r="O9" s="133" t="s">
        <v>269</v>
      </c>
      <c r="Q9" s="307" t="s">
        <v>157</v>
      </c>
      <c r="R9" s="308"/>
      <c r="S9" s="308"/>
      <c r="T9" s="308"/>
      <c r="U9" s="309"/>
      <c r="V9" t="s">
        <v>0</v>
      </c>
      <c r="W9" s="307" t="s">
        <v>4</v>
      </c>
      <c r="X9" s="308"/>
      <c r="Y9" s="309"/>
      <c r="Z9" t="s">
        <v>0</v>
      </c>
      <c r="AA9" s="307" t="s">
        <v>121</v>
      </c>
      <c r="AB9" s="308"/>
      <c r="AC9" s="308"/>
      <c r="AD9" s="308"/>
      <c r="AE9" s="308"/>
      <c r="AF9" s="308"/>
      <c r="AG9" s="308"/>
      <c r="AH9" s="309"/>
      <c r="AI9" t="s">
        <v>0</v>
      </c>
      <c r="AJ9" s="307" t="s">
        <v>120</v>
      </c>
      <c r="AK9" s="309"/>
      <c r="AM9" s="307" t="s">
        <v>162</v>
      </c>
      <c r="AN9" s="308"/>
      <c r="AO9" s="308"/>
      <c r="AP9" s="308"/>
      <c r="AQ9" s="308"/>
      <c r="AR9" s="309"/>
      <c r="AS9" t="s">
        <v>0</v>
      </c>
      <c r="AT9" s="307" t="s">
        <v>273</v>
      </c>
      <c r="AU9" s="308"/>
      <c r="AV9" s="308"/>
      <c r="AW9" s="308"/>
      <c r="AX9" s="308"/>
      <c r="AY9" s="308"/>
      <c r="AZ9" s="308"/>
      <c r="BA9" s="309"/>
      <c r="BC9" s="307" t="s">
        <v>284</v>
      </c>
      <c r="BD9" s="308"/>
      <c r="BE9" s="308"/>
      <c r="BF9" s="309"/>
      <c r="BG9" t="s">
        <v>0</v>
      </c>
      <c r="BH9" s="307" t="s">
        <v>286</v>
      </c>
      <c r="BI9" s="308"/>
      <c r="BJ9" s="308"/>
      <c r="BK9" s="309"/>
      <c r="BL9" t="s">
        <v>0</v>
      </c>
      <c r="BM9" s="307" t="s">
        <v>159</v>
      </c>
      <c r="BN9" s="308"/>
      <c r="BO9" s="308"/>
      <c r="BP9" s="308"/>
      <c r="BQ9" s="308"/>
      <c r="BR9" s="308"/>
      <c r="BS9" s="308"/>
      <c r="BT9" s="309"/>
      <c r="BU9" t="s">
        <v>0</v>
      </c>
      <c r="BV9" s="307" t="s">
        <v>113</v>
      </c>
      <c r="BW9" s="308"/>
      <c r="BX9" s="308"/>
      <c r="BY9" s="308"/>
      <c r="BZ9" s="308"/>
      <c r="CA9" s="308"/>
      <c r="CB9" s="308"/>
      <c r="CC9" s="308"/>
      <c r="CD9" s="308"/>
      <c r="CE9" s="308"/>
      <c r="CF9" s="308"/>
      <c r="CG9" s="308"/>
      <c r="CH9" s="308"/>
      <c r="CI9" s="309"/>
      <c r="CJ9" t="s">
        <v>0</v>
      </c>
      <c r="CK9" s="307" t="s">
        <v>287</v>
      </c>
      <c r="CL9" s="308"/>
      <c r="CM9" s="309"/>
      <c r="CN9" t="s">
        <v>0</v>
      </c>
      <c r="CO9" s="307" t="s">
        <v>160</v>
      </c>
      <c r="CP9" s="308"/>
      <c r="CQ9" s="308"/>
      <c r="CR9" s="308"/>
      <c r="CS9" s="309"/>
      <c r="CT9" t="s">
        <v>0</v>
      </c>
      <c r="CU9" s="133" t="s">
        <v>267</v>
      </c>
      <c r="CV9" t="s">
        <v>0</v>
      </c>
      <c r="CW9" s="307" t="s">
        <v>9</v>
      </c>
      <c r="CX9" s="308"/>
      <c r="CY9" s="308"/>
      <c r="CZ9" s="308"/>
      <c r="DA9" s="308"/>
      <c r="DB9" s="308"/>
      <c r="DC9" s="308"/>
      <c r="DD9" s="309"/>
      <c r="DE9" t="s">
        <v>0</v>
      </c>
      <c r="DF9" s="241"/>
      <c r="DG9" t="s">
        <v>0</v>
      </c>
      <c r="DH9" s="307" t="s">
        <v>149</v>
      </c>
      <c r="DI9" s="308"/>
      <c r="DJ9" s="308"/>
      <c r="DK9" s="308"/>
      <c r="DL9" s="308"/>
      <c r="DM9" s="308"/>
      <c r="DN9" s="308"/>
      <c r="DO9" s="308"/>
      <c r="DP9" s="308"/>
      <c r="DQ9" s="308"/>
      <c r="DR9" s="309"/>
      <c r="DS9" t="s">
        <v>0</v>
      </c>
      <c r="DT9" s="307" t="s">
        <v>60</v>
      </c>
      <c r="DU9" s="308"/>
      <c r="DV9" s="308"/>
      <c r="DW9" s="308"/>
      <c r="DX9" s="309"/>
      <c r="DY9" t="s">
        <v>0</v>
      </c>
      <c r="DZ9" s="307" t="s">
        <v>66</v>
      </c>
      <c r="EA9" s="308"/>
      <c r="EB9" s="308"/>
      <c r="EC9" s="308"/>
      <c r="ED9" s="308"/>
      <c r="EE9" s="308"/>
      <c r="EF9" s="308"/>
      <c r="EG9" s="308"/>
      <c r="EH9" s="308"/>
      <c r="EI9" s="308"/>
      <c r="EJ9" s="309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(225,1021,'M21 – M20',2520,30,23,1);
INSERT INTO staza (id,trka_id,naziv,duljina,uspon,broj_kontrola,rbr) VALUES (226,1021,'Ž21',2040,20,20,2);
INSERT INTO staza (id,trka_id,naziv,duljina,uspon,broj_kontrola,rbr) VALUES (227,1021,'M65',1580,20,17,3);
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
INSERT INTO staza_kategorija(id, staza_id,kategorija_id,rbr) VALUES (347,232,209,9);
INSERT INTO staza_kategorija(id, staza_id,kategorija_id,rbr) VALUES (348,231,208,8);
INSERT INTO staza_kategorija(id, staza_id,kategorija_id,rbr) VALUES (349,225,201,1);
INSERT INTO staza_kategorija(id, staza_id,kategorija_id,rbr) VALUES (350,225,207,7);
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17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27</v>
      </c>
      <c r="BE12" s="44">
        <f>MAX(BE6:BE7)</f>
        <v>0</v>
      </c>
      <c r="BF12" s="44" cm="1">
        <f t="array" ref="BF12">data_max_natjecatelj_id</f>
        <v>2194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57</v>
      </c>
      <c r="CC12" s="81">
        <f>MAX(regKlub_id)</f>
        <v>57</v>
      </c>
      <c r="CD12" s="5"/>
      <c r="CE12" s="81">
        <f>MAX(regKlub_alias_id)</f>
        <v>27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3384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17:18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209</v>
      </c>
      <c r="T13" s="68">
        <f>IF(Q13="","",IFERROR(INDEX(natStaza_id,MATCH(Q13,natStaza_kategorija,0)),""))</f>
        <v>232</v>
      </c>
      <c r="U13" s="61" t="str">
        <f>IF(T13="","",INDEX(natStaza_naziv,MATCH(T13,natStaza_id,0)))</f>
        <v>M12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347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17:18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1038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>M</v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228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228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228</v>
      </c>
      <c r="DP13" s="43" t="s">
        <v>0</v>
      </c>
      <c r="DQ13" s="53">
        <f>IF(DO13="","",IF(DO13&lt;&gt;"NEMA",DO13,IF(DL13&lt;&gt;"NEMA",DL13,IF(DI13&lt;&gt;"NEMA",DI13,""))))</f>
        <v>228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3385</v>
      </c>
      <c r="EA13" s="68">
        <f>IF(AQ13="","",X13)</f>
        <v>347</v>
      </c>
      <c r="EB13" s="68">
        <f>IF(DR13="","",DR13)</f>
        <v>1315</v>
      </c>
      <c r="EC13" s="68">
        <f>IF(CR13="","",CR13)</f>
        <v>1038</v>
      </c>
      <c r="ED13" s="68">
        <f>IF(CS13="","",IF(AND(EC13="",CS13=1),6,CS13))</f>
        <v>1</v>
      </c>
      <c r="EE13" s="68">
        <f t="shared" ref="EE13:EE76" si="11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(3385,347,1315,1038,1,1,1,0,Null,Null,Null);</v>
      </c>
      <c r="EM13" s="43" t="s">
        <v>0</v>
      </c>
      <c r="EN13" s="56" t="str">
        <f t="shared" ref="EN13:EN76" si="13">IF(DZ13="","",IF(AND(EE13=1,ED13&lt;&gt;6),"UPDATE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(3385,347,1315,1038,1,1,1,0,Null,Null,Null);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Mario</v>
      </c>
      <c r="E14" s="27" t="str">
        <f>IF(csv!E4="","",TRIM(csv!E4))</f>
        <v>Lah</v>
      </c>
      <c r="F14" s="27" t="s">
        <v>0</v>
      </c>
      <c r="G14" s="69" t="str">
        <f>IF(csv!M4="","",TRIM(csv!M4))</f>
        <v>20:22</v>
      </c>
      <c r="H14" s="69" t="str">
        <f>IF(csv!N4="","",TRIM(csv!N4))</f>
        <v>0</v>
      </c>
      <c r="I14" s="27" t="s">
        <v>0</v>
      </c>
      <c r="J14" s="27" t="str">
        <f>IF(csv!P4="","",TRIM(csv!P4))</f>
        <v>OK Varaždin</v>
      </c>
      <c r="K14" s="27" t="str">
        <f>IF(csv!Q4="","",TRIM(csv!Q4))</f>
        <v>OK Varaždin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4">IF(E14="","","ok")</f>
        <v>ok</v>
      </c>
      <c r="P14" s="43"/>
      <c r="Q14" s="48" t="str">
        <f t="shared" ref="Q14:Q77" si="15">IF(B14="","",B14)</f>
        <v>M12</v>
      </c>
      <c r="R14" s="69">
        <f>IF(Q14="","",IF(COUNTIF(Q$12:Q13,Q14)=0,R13+1,R13))</f>
        <v>1</v>
      </c>
      <c r="S14" s="69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>209</v>
      </c>
      <c r="T14" s="69">
        <f t="shared" ref="T14:T77" si="17">IF(Q14="","",IFERROR(INDEX(natStaza_id,MATCH(Q14,natStaza_kategorija,0)),""))</f>
        <v>232</v>
      </c>
      <c r="U14" s="62" t="str">
        <f t="shared" ref="U14:U77" si="18">IF(T14="","",INDEX(natStaza_naziv,MATCH(T14,natStaza_id,0)))</f>
        <v>M12</v>
      </c>
      <c r="V14" s="43" t="s">
        <v>0</v>
      </c>
      <c r="W14" s="209" t="str">
        <f t="shared" ref="W14:W77" si="19">IF(O14="","",INDEX(regKategorija_oznaka,MATCH(S14,regKategorija_id,0)))</f>
        <v>M12</v>
      </c>
      <c r="X14" s="259">
        <f t="shared" ref="X14:X77" si="20">IF(W14="","",INDEX(natKategorija_stazaKatId,MATCH(S14,natKategorija_katRegId,0)))</f>
        <v>347</v>
      </c>
      <c r="Y14" s="210" t="str">
        <f t="shared" si="0"/>
        <v/>
      </c>
      <c r="Z14" s="43" t="s">
        <v>0</v>
      </c>
      <c r="AA14" s="48" t="str">
        <f t="shared" ref="AA14:AA77" si="21">IF(O14="","",M14)</f>
        <v>CRO</v>
      </c>
      <c r="AB14" s="69">
        <f t="shared" ref="AB14:AB77" si="22">IF(AA14="","",IFERROR(INDEX(regDrzava_id,MATCH(AA14,regDrzava_oznaka,0)),"NEMA"))</f>
        <v>1</v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Mario</v>
      </c>
      <c r="AN14" s="27" t="str">
        <f t="shared" ref="AN14:AN77" si="27">IF(O14="","",E14)</f>
        <v>Lah</v>
      </c>
      <c r="AO14" s="69">
        <f t="shared" ref="AO14:AO77" si="28">IF(AN14="","",IFERROR(INDEX(regNatjecatelj_id,MATCH(AM14&amp;" – "&amp;AN14,regNatjecatelj_imePrezime,0)),"NEMA"))</f>
        <v>1174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Mario</v>
      </c>
      <c r="AR14" s="62" t="str">
        <f t="shared" ref="AR14:AR77" si="31">IF(O14="","",IF(OR(AP14="",AP14="NEMA"),AN14,INDEX(regNatjecatelj_prezime,MATCH(AP14,regNatjecatelj_id,0))))</f>
        <v>Lah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Mario</v>
      </c>
      <c r="BI14" s="27" t="str">
        <f t="shared" ref="BI14:BI77" si="37">IF(O14="","",IF(BE14="",AR14,IF(BE14="NEMA",AY14,INDEX(regNatjecatelj_prezime,MATCH(BE14,regNatjecatelj_id,0)))))</f>
        <v>Lah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1174</v>
      </c>
      <c r="BL14" s="43" t="s">
        <v>0</v>
      </c>
      <c r="BM14" s="48" t="str">
        <f t="shared" ref="BM14:BM77" si="40">IF(O14="","",J14)</f>
        <v>OK Varaždin</v>
      </c>
      <c r="BN14" s="27" t="str">
        <f t="shared" ref="BN14:BN77" si="41">IF(O14="","",K14)</f>
        <v>OK Varaždin</v>
      </c>
      <c r="BO14" s="69">
        <f t="shared" ref="BO14:BO77" si="42">IF(BN14="","",IFERROR(INDEX(regKlub_id,MATCH(BN14,regKlub_naziv,0)),"NEMA"))</f>
        <v>11</v>
      </c>
      <c r="BP14" s="69" t="str">
        <f t="shared" si="2"/>
        <v/>
      </c>
      <c r="BQ14" s="27" t="str">
        <f t="shared" si="3"/>
        <v>OK Varaždin</v>
      </c>
      <c r="BR14" s="27" t="str" cm="1">
        <f t="array" ref="BR14">IFERROR(""&amp;INDEX(regNatjecatelj_klub,DI14),"")</f>
        <v>OK Varaždin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Varaždin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Varaždin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>20:22</v>
      </c>
      <c r="CP14" s="69" t="str">
        <f t="shared" ref="CP14:CP77" si="52">IF(H14="","",H14)</f>
        <v>0</v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1222</v>
      </c>
      <c r="CS14" s="150">
        <f t="shared" si="5"/>
        <v>1</v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>M</v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>Mario – Lah</v>
      </c>
      <c r="DI14" s="49">
        <f t="shared" ref="DI14:DI77" si="58">IF(DH14="","",IFERROR(MATCH(DH14,regNatjecatelj_imePrezime,0),"NEMA"))</f>
        <v>699</v>
      </c>
      <c r="DJ14" s="43" t="s">
        <v>0</v>
      </c>
      <c r="DK14" s="48" t="str">
        <f t="shared" ref="DK14:DK77" si="59">IF(O14="","",DH14 &amp; IF(CK14="",""," – " &amp; CK14))</f>
        <v>Mario – Lah – OK Varaždin</v>
      </c>
      <c r="DL14" s="49">
        <f t="shared" ref="DL14:DL77" si="60">IF(DK14="","",IFERROR(MATCH(DK14,regNatjecatelj_imePrezimeKlub,0),"NEMA"))</f>
        <v>699</v>
      </c>
      <c r="DM14" s="43" t="s">
        <v>0</v>
      </c>
      <c r="DN14" s="48" t="str">
        <f t="shared" ref="DN14:DN77" si="61">IF(O14="","",DK14 &amp; IF(W14="",""," – " &amp; W14))</f>
        <v>Mario – Lah – OK Varaždin – M12</v>
      </c>
      <c r="DO14" s="49">
        <f t="shared" ref="DO14:DO77" si="62">IF(DN14="","",IFERROR(MATCH(DN14,regNatjecatelj_imePrezimeKlubKategorija,0),"NEMA"))</f>
        <v>699</v>
      </c>
      <c r="DP14" s="43" t="s">
        <v>0</v>
      </c>
      <c r="DQ14" s="54">
        <f t="shared" ref="DQ14:DQ77" si="63">IF(DO14="","",IF(DO14&lt;&gt;"NEMA",DO14,IF(DL14&lt;&gt;"NEMA",DL14,IF(DI14&lt;&gt;"NEMA",DI14,""))))</f>
        <v>699</v>
      </c>
      <c r="DR14" s="49" cm="1">
        <f t="array" ref="DR14">IF(DQ14&lt;&gt;"",INDEX(regNatjecatelj_id,DQ14,0),IF(BF14&lt;&gt;"",BF14,""))</f>
        <v>1174</v>
      </c>
      <c r="DS14" s="43" t="s">
        <v>0</v>
      </c>
      <c r="DT14" s="54" t="str">
        <f t="shared" ref="DT14:DT77" si="64">IF(AN14="","",IF(BF14&lt;&gt;"","novo",IF(AP14="","imepre","imepre(ali)")))</f>
        <v>imepre</v>
      </c>
      <c r="DU14" s="69" t="str">
        <f t="shared" si="10"/>
        <v>klu</v>
      </c>
      <c r="DV14" s="69" t="str">
        <f t="shared" ref="DV14:DV77" si="65">IF(AN14="","","kat"&amp;IF(AND(W14&lt;&gt;Q14,Q14&lt;&gt;"Open"),"(ali)",""))</f>
        <v>kat</v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3386</v>
      </c>
      <c r="EA14" s="69">
        <f t="shared" ref="EA14:EA77" si="68">IF(AQ14="","",X14)</f>
        <v>347</v>
      </c>
      <c r="EB14" s="69">
        <f t="shared" ref="EB14:EB77" si="69">IF(DR14="","",DR14)</f>
        <v>1174</v>
      </c>
      <c r="EC14" s="69">
        <f t="shared" ref="EC14:EC77" si="70">IF(CR14="","",CR14)</f>
        <v>1222</v>
      </c>
      <c r="ED14" s="69">
        <f t="shared" ref="ED14:ED77" si="71">IF(CS14="","",IF(AND(EC14="",CS14=1),6,CS14))</f>
        <v>1</v>
      </c>
      <c r="EE14" s="69">
        <f t="shared" si="11"/>
        <v>1</v>
      </c>
      <c r="EF14" s="69">
        <f t="shared" ref="EF14:EF77" si="72">IF(DZ14="","",INDEX(regUparivanje_id,MATCH(DX14,regUparivanje_oznaka,0)))</f>
        <v>1</v>
      </c>
      <c r="EG14" s="69" t="str">
        <f t="shared" ref="EG14:EG77" si="73">IF(CS14="","",CP14)</f>
        <v>0</v>
      </c>
      <c r="EH14" s="69" t="str">
        <f t="shared" si="12"/>
        <v/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(3386,347,1174,1222,1,1,1,0,Null,Null,Null);</v>
      </c>
      <c r="EM14" s="43" t="s">
        <v>0</v>
      </c>
      <c r="EN14" s="16" t="str">
        <f t="shared" si="13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(3386,347,1174,1222,1,1,1,0,Null,Null,Null);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14" s="43" t="s">
        <v>0</v>
      </c>
      <c r="ER14" s="321" t="s">
        <v>73</v>
      </c>
      <c r="ES14" s="322"/>
      <c r="ET14" s="322"/>
      <c r="EU14" s="322"/>
      <c r="EV14" s="322"/>
      <c r="EW14" s="322"/>
      <c r="EX14" s="322"/>
      <c r="EY14" s="322"/>
      <c r="EZ14" s="322"/>
      <c r="FA14" s="322"/>
      <c r="FB14" s="322"/>
      <c r="FC14" s="323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Luka</v>
      </c>
      <c r="E15" s="27" t="str">
        <f>IF(csv!E5="","",TRIM(csv!E5))</f>
        <v>Tot</v>
      </c>
      <c r="F15" s="27" t="s">
        <v>0</v>
      </c>
      <c r="G15" s="69" t="str">
        <f>IF(csv!M5="","",TRIM(csv!M5))</f>
        <v>21:20</v>
      </c>
      <c r="H15" s="69" t="str">
        <f>IF(csv!N5="","",TRIM(csv!N5))</f>
        <v>0</v>
      </c>
      <c r="I15" s="27" t="s">
        <v>0</v>
      </c>
      <c r="J15" s="27" t="str">
        <f>IF(csv!P5="","",TRIM(csv!P5))</f>
        <v>JAP</v>
      </c>
      <c r="K15" s="27" t="str">
        <f>IF(csv!Q5="","",TRIM(csv!Q5))</f>
        <v>OK Japetić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4"/>
        <v>ok</v>
      </c>
      <c r="P15" s="43"/>
      <c r="Q15" s="48" t="str">
        <f t="shared" si="15"/>
        <v>M12</v>
      </c>
      <c r="R15" s="69">
        <f>IF(Q15="","",IF(COUNTIF(Q$12:Q14,Q15)=0,R14+1,R14))</f>
        <v>1</v>
      </c>
      <c r="S15" s="69">
        <f t="shared" si="16"/>
        <v>209</v>
      </c>
      <c r="T15" s="69">
        <f t="shared" si="17"/>
        <v>232</v>
      </c>
      <c r="U15" s="62" t="str">
        <f t="shared" si="18"/>
        <v>M12</v>
      </c>
      <c r="V15" s="43" t="s">
        <v>0</v>
      </c>
      <c r="W15" s="209" t="str">
        <f t="shared" si="19"/>
        <v>M12</v>
      </c>
      <c r="X15" s="259">
        <f t="shared" si="20"/>
        <v>347</v>
      </c>
      <c r="Y15" s="210" t="str">
        <f t="shared" si="0"/>
        <v/>
      </c>
      <c r="Z15" s="43" t="s">
        <v>0</v>
      </c>
      <c r="AA15" s="48" t="str">
        <f t="shared" si="21"/>
        <v>CRO</v>
      </c>
      <c r="AB15" s="69">
        <f t="shared" si="22"/>
        <v>1</v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Luka</v>
      </c>
      <c r="AN15" s="27" t="str">
        <f t="shared" si="27"/>
        <v>Tot</v>
      </c>
      <c r="AO15" s="69">
        <f t="shared" si="28"/>
        <v>2005</v>
      </c>
      <c r="AP15" s="69" t="str">
        <f t="shared" si="29"/>
        <v/>
      </c>
      <c r="AQ15" s="27" t="str">
        <f t="shared" si="30"/>
        <v>Luka</v>
      </c>
      <c r="AR15" s="62" t="str">
        <f t="shared" si="31"/>
        <v>Tot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Luka</v>
      </c>
      <c r="BI15" s="27" t="str">
        <f t="shared" si="37"/>
        <v>Tot</v>
      </c>
      <c r="BJ15" s="69" t="str">
        <f t="shared" si="38"/>
        <v/>
      </c>
      <c r="BK15" s="49">
        <f t="shared" si="39"/>
        <v>2005</v>
      </c>
      <c r="BL15" s="43" t="s">
        <v>0</v>
      </c>
      <c r="BM15" s="48" t="str">
        <f t="shared" si="40"/>
        <v>JAP</v>
      </c>
      <c r="BN15" s="27" t="str">
        <f t="shared" si="41"/>
        <v>OK Japetić</v>
      </c>
      <c r="BO15" s="69">
        <f t="shared" si="42"/>
        <v>3</v>
      </c>
      <c r="BP15" s="69" t="str">
        <f t="shared" si="2"/>
        <v/>
      </c>
      <c r="BQ15" s="27" t="str">
        <f t="shared" si="3"/>
        <v>OK Japetić</v>
      </c>
      <c r="BR15" s="27" t="str" cm="1">
        <f t="array" ref="BR15">IFERROR(""&amp;INDEX(regNatjecatelj_klub,DI15),"")</f>
        <v>OK Japetić</v>
      </c>
      <c r="BS15" s="82" t="str">
        <f t="shared" si="43"/>
        <v/>
      </c>
      <c r="BT15" s="62" t="str">
        <f t="shared" si="44"/>
        <v>OK Japetić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Japetić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3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>21:20</v>
      </c>
      <c r="CP15" s="69" t="str">
        <f t="shared" si="52"/>
        <v>0</v>
      </c>
      <c r="CQ15" s="216" t="str">
        <f t="shared" si="53"/>
        <v/>
      </c>
      <c r="CR15" s="217">
        <f t="shared" si="4"/>
        <v>1280</v>
      </c>
      <c r="CS15" s="150">
        <f t="shared" si="5"/>
        <v>1</v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>M</v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>Luka – Tot</v>
      </c>
      <c r="DI15" s="49">
        <f t="shared" si="58"/>
        <v>244</v>
      </c>
      <c r="DJ15" s="43" t="s">
        <v>0</v>
      </c>
      <c r="DK15" s="48" t="str">
        <f t="shared" si="59"/>
        <v>Luka – Tot – OK Japetić</v>
      </c>
      <c r="DL15" s="49">
        <f t="shared" si="60"/>
        <v>244</v>
      </c>
      <c r="DM15" s="43" t="s">
        <v>0</v>
      </c>
      <c r="DN15" s="48" t="str">
        <f t="shared" si="61"/>
        <v>Luka – Tot – OK Japetić – M12</v>
      </c>
      <c r="DO15" s="49">
        <f t="shared" si="62"/>
        <v>244</v>
      </c>
      <c r="DP15" s="43" t="s">
        <v>0</v>
      </c>
      <c r="DQ15" s="54">
        <f t="shared" si="63"/>
        <v>244</v>
      </c>
      <c r="DR15" s="49" cm="1">
        <f t="array" ref="DR15">IF(DQ15&lt;&gt;"",INDEX(regNatjecatelj_id,DQ15,0),IF(BF15&lt;&gt;"",BF15,""))</f>
        <v>2005</v>
      </c>
      <c r="DS15" s="43" t="s">
        <v>0</v>
      </c>
      <c r="DT15" s="54" t="str">
        <f t="shared" si="64"/>
        <v>imepre</v>
      </c>
      <c r="DU15" s="69" t="str">
        <f t="shared" si="10"/>
        <v>klu</v>
      </c>
      <c r="DV15" s="69" t="str">
        <f t="shared" si="65"/>
        <v>kat</v>
      </c>
      <c r="DW15" s="69" t="str">
        <f t="shared" si="66"/>
        <v/>
      </c>
      <c r="DX15" s="62" t="str">
        <f t="shared" si="67"/>
        <v>imepre-klu-kat</v>
      </c>
      <c r="DY15" s="43" t="s">
        <v>0</v>
      </c>
      <c r="DZ15" s="54">
        <f>IF(AN15="","",MAX(DZ$12:DZ14)+1)</f>
        <v>3387</v>
      </c>
      <c r="EA15" s="69">
        <f t="shared" si="68"/>
        <v>347</v>
      </c>
      <c r="EB15" s="69">
        <f t="shared" si="69"/>
        <v>2005</v>
      </c>
      <c r="EC15" s="69">
        <f t="shared" si="70"/>
        <v>1280</v>
      </c>
      <c r="ED15" s="69">
        <f t="shared" si="71"/>
        <v>1</v>
      </c>
      <c r="EE15" s="69">
        <f t="shared" si="11"/>
        <v>1</v>
      </c>
      <c r="EF15" s="69">
        <f t="shared" si="72"/>
        <v>1</v>
      </c>
      <c r="EG15" s="69" t="str">
        <f t="shared" si="73"/>
        <v>0</v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>INSERT INTO rezultat(id,stazakategorija_id,imeprezime_id,vrijeme_sec,status_id,registracija,uparivanje_id,originalstatus_id,imeprezimealias_id,klubalias_id,kategorijaalias_id) VALUES (3387,347,2005,1280,1,1,1,0,Null,Null,Null);</v>
      </c>
      <c r="EM15" s="43" t="s">
        <v>0</v>
      </c>
      <c r="EN15" s="16" t="str">
        <f t="shared" si="13"/>
        <v>UPDATE
	registar
SET
	potvrda = 1
WHERE
	imeprezime_id=2005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15" s="43" t="s">
        <v>0</v>
      </c>
      <c r="EP15" s="167" t="str">
        <f t="shared" si="77"/>
        <v xml:space="preserve">
INSERT INTO rezultat(id,stazakategorija_id,imeprezime_id,vrijeme_sec,status_id,registracija,uparivanje_id,originalstatus_id,imeprezimealias_id,klubalias_id,kategorijaalias_id) VALUES (3387,347,2005,1280,1,1,1,0,Null,Null,Null);
UPDATE
	registar
SET
	potvrda = 1
WHERE
	imeprezime_id=2005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15" s="43" t="s">
        <v>0</v>
      </c>
      <c r="ER15" s="327" t="s">
        <v>215</v>
      </c>
      <c r="ES15" s="328"/>
      <c r="ET15" s="328"/>
      <c r="EU15" s="328"/>
      <c r="EV15" s="328"/>
      <c r="EW15" s="328"/>
      <c r="EX15" s="328"/>
      <c r="EY15" s="328"/>
      <c r="EZ15" s="328"/>
      <c r="FA15" s="328"/>
      <c r="FB15" s="328"/>
      <c r="FC15" s="329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Erik</v>
      </c>
      <c r="E16" s="27" t="str">
        <f>IF(csv!E6="","",TRIM(csv!E6))</f>
        <v>Tot</v>
      </c>
      <c r="F16" s="27" t="s">
        <v>0</v>
      </c>
      <c r="G16" s="69" t="str">
        <f>IF(csv!M6="","",TRIM(csv!M6))</f>
        <v>21:26</v>
      </c>
      <c r="H16" s="69" t="str">
        <f>IF(csv!N6="","",TRIM(csv!N6))</f>
        <v>0</v>
      </c>
      <c r="I16" s="27" t="s">
        <v>0</v>
      </c>
      <c r="J16" s="27" t="str">
        <f>IF(csv!P6="","",TRIM(csv!P6))</f>
        <v>JAP</v>
      </c>
      <c r="K16" s="27" t="str">
        <f>IF(csv!Q6="","",TRIM(csv!Q6))</f>
        <v>OK Japetić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4"/>
        <v>ok</v>
      </c>
      <c r="P16" s="43"/>
      <c r="Q16" s="48" t="str">
        <f t="shared" si="15"/>
        <v>M12</v>
      </c>
      <c r="R16" s="69">
        <f>IF(Q16="","",IF(COUNTIF(Q$12:Q15,Q16)=0,R15+1,R15))</f>
        <v>1</v>
      </c>
      <c r="S16" s="69">
        <f t="shared" si="16"/>
        <v>209</v>
      </c>
      <c r="T16" s="69">
        <f t="shared" si="17"/>
        <v>232</v>
      </c>
      <c r="U16" s="62" t="str">
        <f t="shared" si="18"/>
        <v>M12</v>
      </c>
      <c r="V16" s="43" t="s">
        <v>0</v>
      </c>
      <c r="W16" s="209" t="str">
        <f t="shared" si="19"/>
        <v>M12</v>
      </c>
      <c r="X16" s="259">
        <f t="shared" si="20"/>
        <v>347</v>
      </c>
      <c r="Y16" s="210" t="str">
        <f t="shared" si="0"/>
        <v/>
      </c>
      <c r="Z16" s="43" t="s">
        <v>0</v>
      </c>
      <c r="AA16" s="48" t="str">
        <f t="shared" si="21"/>
        <v>CRO</v>
      </c>
      <c r="AB16" s="69">
        <f t="shared" si="22"/>
        <v>1</v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Erik</v>
      </c>
      <c r="AN16" s="27" t="str">
        <f t="shared" si="27"/>
        <v>Tot</v>
      </c>
      <c r="AO16" s="69">
        <f t="shared" si="28"/>
        <v>1846</v>
      </c>
      <c r="AP16" s="69" t="str">
        <f t="shared" si="29"/>
        <v/>
      </c>
      <c r="AQ16" s="27" t="str">
        <f t="shared" si="30"/>
        <v>Erik</v>
      </c>
      <c r="AR16" s="62" t="str">
        <f t="shared" si="31"/>
        <v>Tot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Erik</v>
      </c>
      <c r="BI16" s="27" t="str">
        <f t="shared" si="37"/>
        <v>Tot</v>
      </c>
      <c r="BJ16" s="69" t="str">
        <f t="shared" si="38"/>
        <v/>
      </c>
      <c r="BK16" s="49">
        <f t="shared" si="39"/>
        <v>1846</v>
      </c>
      <c r="BL16" s="43" t="s">
        <v>0</v>
      </c>
      <c r="BM16" s="48" t="str">
        <f t="shared" si="40"/>
        <v>JAP</v>
      </c>
      <c r="BN16" s="27" t="str">
        <f t="shared" si="41"/>
        <v>OK Japetić</v>
      </c>
      <c r="BO16" s="69">
        <f t="shared" si="42"/>
        <v>3</v>
      </c>
      <c r="BP16" s="69" t="str">
        <f t="shared" si="2"/>
        <v/>
      </c>
      <c r="BQ16" s="27" t="str">
        <f t="shared" si="3"/>
        <v>OK Japetić</v>
      </c>
      <c r="BR16" s="27" t="str" cm="1">
        <f t="array" ref="BR16">IFERROR(""&amp;INDEX(regNatjecatelj_klub,DI16),"")</f>
        <v>OK Japetić</v>
      </c>
      <c r="BS16" s="82" t="str">
        <f t="shared" si="43"/>
        <v/>
      </c>
      <c r="BT16" s="62" t="str">
        <f t="shared" si="44"/>
        <v>OK Japetić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Japetić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3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>21:26</v>
      </c>
      <c r="CP16" s="69" t="str">
        <f t="shared" si="52"/>
        <v>0</v>
      </c>
      <c r="CQ16" s="216" t="str">
        <f t="shared" si="53"/>
        <v/>
      </c>
      <c r="CR16" s="217">
        <f t="shared" si="4"/>
        <v>1286</v>
      </c>
      <c r="CS16" s="150">
        <f t="shared" si="5"/>
        <v>1</v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>M</v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>Erik – Tot</v>
      </c>
      <c r="DI16" s="49">
        <f t="shared" si="58"/>
        <v>242</v>
      </c>
      <c r="DJ16" s="43" t="s">
        <v>0</v>
      </c>
      <c r="DK16" s="48" t="str">
        <f t="shared" si="59"/>
        <v>Erik – Tot – OK Japetić</v>
      </c>
      <c r="DL16" s="49">
        <f t="shared" si="60"/>
        <v>242</v>
      </c>
      <c r="DM16" s="43" t="s">
        <v>0</v>
      </c>
      <c r="DN16" s="48" t="str">
        <f t="shared" si="61"/>
        <v>Erik – Tot – OK Japetić – M12</v>
      </c>
      <c r="DO16" s="49">
        <f t="shared" si="62"/>
        <v>242</v>
      </c>
      <c r="DP16" s="43" t="s">
        <v>0</v>
      </c>
      <c r="DQ16" s="54">
        <f t="shared" si="63"/>
        <v>242</v>
      </c>
      <c r="DR16" s="49" cm="1">
        <f t="array" ref="DR16">IF(DQ16&lt;&gt;"",INDEX(regNatjecatelj_id,DQ16,0),IF(BF16&lt;&gt;"",BF16,""))</f>
        <v>1846</v>
      </c>
      <c r="DS16" s="43" t="s">
        <v>0</v>
      </c>
      <c r="DT16" s="54" t="str">
        <f t="shared" si="64"/>
        <v>imepre</v>
      </c>
      <c r="DU16" s="69" t="str">
        <f t="shared" si="10"/>
        <v>klu</v>
      </c>
      <c r="DV16" s="69" t="str">
        <f t="shared" si="65"/>
        <v>kat</v>
      </c>
      <c r="DW16" s="69" t="str">
        <f t="shared" si="66"/>
        <v/>
      </c>
      <c r="DX16" s="62" t="str">
        <f t="shared" si="67"/>
        <v>imepre-klu-kat</v>
      </c>
      <c r="DY16" s="43" t="s">
        <v>0</v>
      </c>
      <c r="DZ16" s="54">
        <f>IF(AN16="","",MAX(DZ$12:DZ15)+1)</f>
        <v>3388</v>
      </c>
      <c r="EA16" s="69">
        <f t="shared" si="68"/>
        <v>347</v>
      </c>
      <c r="EB16" s="69">
        <f t="shared" si="69"/>
        <v>1846</v>
      </c>
      <c r="EC16" s="69">
        <f t="shared" si="70"/>
        <v>1286</v>
      </c>
      <c r="ED16" s="69">
        <f t="shared" si="71"/>
        <v>1</v>
      </c>
      <c r="EE16" s="69">
        <f t="shared" si="11"/>
        <v>1</v>
      </c>
      <c r="EF16" s="69">
        <f t="shared" si="72"/>
        <v>1</v>
      </c>
      <c r="EG16" s="69" t="str">
        <f t="shared" si="73"/>
        <v>0</v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>INSERT INTO rezultat(id,stazakategorija_id,imeprezime_id,vrijeme_sec,status_id,registracija,uparivanje_id,originalstatus_id,imeprezimealias_id,klubalias_id,kategorijaalias_id) VALUES (3388,347,1846,1286,1,1,1,0,Null,Null,Null);</v>
      </c>
      <c r="EM16" s="43" t="s">
        <v>0</v>
      </c>
      <c r="EN16" s="16" t="str">
        <f t="shared" si="13"/>
        <v>UPDATE
	registar
SET
	potvrda = 1
WHERE
	imeprezime_id=1846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16" s="43" t="s">
        <v>0</v>
      </c>
      <c r="EP16" s="167" t="str">
        <f t="shared" si="77"/>
        <v xml:space="preserve">
INSERT INTO rezultat(id,stazakategorija_id,imeprezime_id,vrijeme_sec,status_id,registracija,uparivanje_id,originalstatus_id,imeprezimealias_id,klubalias_id,kategorijaalias_id) VALUES (3388,347,1846,1286,1,1,1,0,Null,Null,Null);
UPDATE
	registar
SET
	potvrda = 1
WHERE
	imeprezime_id=1846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16" s="43" t="s">
        <v>0</v>
      </c>
      <c r="ER16" s="324" t="s">
        <v>72</v>
      </c>
      <c r="ES16" s="325"/>
      <c r="ET16" s="325"/>
      <c r="EU16" s="325"/>
      <c r="EV16" s="325"/>
      <c r="EW16" s="325"/>
      <c r="EX16" s="325"/>
      <c r="EY16" s="325"/>
      <c r="EZ16" s="325"/>
      <c r="FA16" s="325"/>
      <c r="FB16" s="325"/>
      <c r="FC16" s="326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Jakov</v>
      </c>
      <c r="E17" s="27" t="str">
        <f>IF(csv!E7="","",TRIM(csv!E7))</f>
        <v>Bijelić</v>
      </c>
      <c r="F17" s="27" t="s">
        <v>0</v>
      </c>
      <c r="G17" s="69" t="str">
        <f>IF(csv!M7="","",TRIM(csv!M7))</f>
        <v>24:08</v>
      </c>
      <c r="H17" s="69" t="str">
        <f>IF(csv!N7="","",TRIM(csv!N7))</f>
        <v>0</v>
      </c>
      <c r="I17" s="27" t="s">
        <v>0</v>
      </c>
      <c r="J17" s="27" t="str">
        <f>IF(csv!P7="","",TRIM(csv!P7))</f>
        <v>BJE</v>
      </c>
      <c r="K17" s="27" t="str">
        <f>IF(csv!Q7="","",TRIM(csv!Q7))</f>
        <v>OK Bjelovar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4"/>
        <v>ok</v>
      </c>
      <c r="P17" s="43"/>
      <c r="Q17" s="48" t="str">
        <f t="shared" si="15"/>
        <v>M12</v>
      </c>
      <c r="R17" s="69">
        <f>IF(Q17="","",IF(COUNTIF(Q$12:Q16,Q17)=0,R16+1,R16))</f>
        <v>1</v>
      </c>
      <c r="S17" s="69">
        <f t="shared" si="16"/>
        <v>209</v>
      </c>
      <c r="T17" s="69">
        <f t="shared" si="17"/>
        <v>232</v>
      </c>
      <c r="U17" s="62" t="str">
        <f t="shared" si="18"/>
        <v>M12</v>
      </c>
      <c r="V17" s="43" t="s">
        <v>0</v>
      </c>
      <c r="W17" s="209" t="str">
        <f t="shared" si="19"/>
        <v>M12</v>
      </c>
      <c r="X17" s="259">
        <f t="shared" si="20"/>
        <v>347</v>
      </c>
      <c r="Y17" s="210" t="str">
        <f t="shared" si="0"/>
        <v/>
      </c>
      <c r="Z17" s="43" t="s">
        <v>0</v>
      </c>
      <c r="AA17" s="48" t="str">
        <f t="shared" si="21"/>
        <v>CRO</v>
      </c>
      <c r="AB17" s="69">
        <f t="shared" si="22"/>
        <v>1</v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Jakov</v>
      </c>
      <c r="AN17" s="27" t="str">
        <f t="shared" si="27"/>
        <v>Bijelić</v>
      </c>
      <c r="AO17" s="69">
        <f t="shared" si="28"/>
        <v>1979</v>
      </c>
      <c r="AP17" s="69" t="str">
        <f t="shared" si="29"/>
        <v/>
      </c>
      <c r="AQ17" s="27" t="str">
        <f t="shared" si="30"/>
        <v>Jakov</v>
      </c>
      <c r="AR17" s="62" t="str">
        <f t="shared" si="31"/>
        <v>Bijelić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Jakov</v>
      </c>
      <c r="BI17" s="27" t="str">
        <f t="shared" si="37"/>
        <v>Bijelić</v>
      </c>
      <c r="BJ17" s="69" t="str">
        <f t="shared" si="38"/>
        <v/>
      </c>
      <c r="BK17" s="49">
        <f t="shared" si="39"/>
        <v>1979</v>
      </c>
      <c r="BL17" s="43" t="s">
        <v>0</v>
      </c>
      <c r="BM17" s="48" t="str">
        <f t="shared" si="40"/>
        <v>BJE</v>
      </c>
      <c r="BN17" s="27" t="str">
        <f t="shared" si="41"/>
        <v>OK Bjelovar</v>
      </c>
      <c r="BO17" s="69">
        <f t="shared" si="42"/>
        <v>1</v>
      </c>
      <c r="BP17" s="69" t="str">
        <f t="shared" si="2"/>
        <v/>
      </c>
      <c r="BQ17" s="27" t="str">
        <f t="shared" si="3"/>
        <v>OK Bjelovar</v>
      </c>
      <c r="BR17" s="27" t="str" cm="1">
        <f t="array" ref="BR17">IFERROR(""&amp;INDEX(regNatjecatelj_klub,DI17),"")</f>
        <v>OK Bjelovar</v>
      </c>
      <c r="BS17" s="82" t="str">
        <f t="shared" si="43"/>
        <v/>
      </c>
      <c r="BT17" s="62" t="str">
        <f t="shared" si="44"/>
        <v>OK Bjelovar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Bjelovar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1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>24:08</v>
      </c>
      <c r="CP17" s="69" t="str">
        <f t="shared" si="52"/>
        <v>0</v>
      </c>
      <c r="CQ17" s="216" t="str">
        <f t="shared" si="53"/>
        <v/>
      </c>
      <c r="CR17" s="217">
        <f t="shared" si="4"/>
        <v>1448</v>
      </c>
      <c r="CS17" s="150">
        <f t="shared" si="5"/>
        <v>1</v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>M</v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>Jakov – Bijelić</v>
      </c>
      <c r="DI17" s="49">
        <f t="shared" si="58"/>
        <v>86</v>
      </c>
      <c r="DJ17" s="43" t="s">
        <v>0</v>
      </c>
      <c r="DK17" s="48" t="str">
        <f t="shared" si="59"/>
        <v>Jakov – Bijelić – OK Bjelovar</v>
      </c>
      <c r="DL17" s="49">
        <f t="shared" si="60"/>
        <v>86</v>
      </c>
      <c r="DM17" s="43" t="s">
        <v>0</v>
      </c>
      <c r="DN17" s="48" t="str">
        <f t="shared" si="61"/>
        <v>Jakov – Bijelić – OK Bjelovar – M12</v>
      </c>
      <c r="DO17" s="49" t="str">
        <f t="shared" si="62"/>
        <v>NEMA</v>
      </c>
      <c r="DP17" s="43" t="s">
        <v>0</v>
      </c>
      <c r="DQ17" s="54">
        <f t="shared" si="63"/>
        <v>86</v>
      </c>
      <c r="DR17" s="49" cm="1">
        <f t="array" ref="DR17">IF(DQ17&lt;&gt;"",INDEX(regNatjecatelj_id,DQ17,0),IF(BF17&lt;&gt;"",BF17,""))</f>
        <v>1979</v>
      </c>
      <c r="DS17" s="43" t="s">
        <v>0</v>
      </c>
      <c r="DT17" s="54" t="str">
        <f t="shared" si="64"/>
        <v>imepre</v>
      </c>
      <c r="DU17" s="69" t="str">
        <f t="shared" si="10"/>
        <v>klu</v>
      </c>
      <c r="DV17" s="69" t="str">
        <f t="shared" si="65"/>
        <v>kat</v>
      </c>
      <c r="DW17" s="69" t="str">
        <f t="shared" si="66"/>
        <v/>
      </c>
      <c r="DX17" s="62" t="str">
        <f t="shared" si="67"/>
        <v>imepre-klu-kat</v>
      </c>
      <c r="DY17" s="43" t="s">
        <v>0</v>
      </c>
      <c r="DZ17" s="54">
        <f>IF(AN17="","",MAX(DZ$12:DZ16)+1)</f>
        <v>3389</v>
      </c>
      <c r="EA17" s="69">
        <f t="shared" si="68"/>
        <v>347</v>
      </c>
      <c r="EB17" s="69">
        <f t="shared" si="69"/>
        <v>1979</v>
      </c>
      <c r="EC17" s="69">
        <f t="shared" si="70"/>
        <v>1448</v>
      </c>
      <c r="ED17" s="69">
        <f t="shared" si="71"/>
        <v>1</v>
      </c>
      <c r="EE17" s="69">
        <f t="shared" si="11"/>
        <v>0</v>
      </c>
      <c r="EF17" s="69">
        <f t="shared" si="72"/>
        <v>1</v>
      </c>
      <c r="EG17" s="69" t="str">
        <f t="shared" si="73"/>
        <v>0</v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>INSERT INTO rezultat(id,stazakategorija_id,imeprezime_id,vrijeme_sec,status_id,registracija,uparivanje_id,originalstatus_id,imeprezimealias_id,klubalias_id,kategorijaalias_id) VALUES (3389,347,1979,1448,1,0,1,0,Null,Null,Null);</v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7"/>
        <v xml:space="preserve">
INSERT INTO rezultat(id,stazakategorija_id,imeprezime_id,vrijeme_sec,status_id,registracija,uparivanje_id,originalstatus_id,imeprezimealias_id,klubalias_id,kategorijaalias_id) VALUES (3389,347,1979,1448,1,0,1,0,Null,Null,Null);</v>
      </c>
      <c r="EQ17" s="43" t="s">
        <v>0</v>
      </c>
      <c r="ER17" s="315" t="s">
        <v>212</v>
      </c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7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Marin</v>
      </c>
      <c r="E18" s="27" t="str">
        <f>IF(csv!E8="","",TRIM(csv!E8))</f>
        <v>Tanković</v>
      </c>
      <c r="F18" s="27" t="s">
        <v>0</v>
      </c>
      <c r="G18" s="69" t="str">
        <f>IF(csv!M8="","",TRIM(csv!M8))</f>
        <v>30:33</v>
      </c>
      <c r="H18" s="69" t="str">
        <f>IF(csv!N8="","",TRIM(csv!N8))</f>
        <v>0</v>
      </c>
      <c r="I18" s="27" t="s">
        <v>0</v>
      </c>
      <c r="J18" s="27" t="str">
        <f>IF(csv!P8="","",TRIM(csv!P8))</f>
        <v>JEL</v>
      </c>
      <c r="K18" s="27" t="str">
        <f>IF(csv!Q8="","",TRIM(csv!Q8))</f>
        <v>OK Jelen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4"/>
        <v>ok</v>
      </c>
      <c r="P18" s="43"/>
      <c r="Q18" s="48" t="str">
        <f t="shared" si="15"/>
        <v>M12</v>
      </c>
      <c r="R18" s="69">
        <f>IF(Q18="","",IF(COUNTIF(Q$12:Q17,Q18)=0,R17+1,R17))</f>
        <v>1</v>
      </c>
      <c r="S18" s="69">
        <f t="shared" si="16"/>
        <v>209</v>
      </c>
      <c r="T18" s="69">
        <f t="shared" si="17"/>
        <v>232</v>
      </c>
      <c r="U18" s="62" t="str">
        <f t="shared" si="18"/>
        <v>M12</v>
      </c>
      <c r="V18" s="43" t="s">
        <v>0</v>
      </c>
      <c r="W18" s="209" t="str">
        <f t="shared" si="19"/>
        <v>M12</v>
      </c>
      <c r="X18" s="259">
        <f t="shared" si="20"/>
        <v>347</v>
      </c>
      <c r="Y18" s="210" t="str">
        <f t="shared" si="0"/>
        <v/>
      </c>
      <c r="Z18" s="43" t="s">
        <v>0</v>
      </c>
      <c r="AA18" s="48" t="str">
        <f t="shared" si="21"/>
        <v>CRO</v>
      </c>
      <c r="AB18" s="69">
        <f t="shared" si="22"/>
        <v>1</v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Marin</v>
      </c>
      <c r="AN18" s="27" t="str">
        <f t="shared" si="27"/>
        <v>Tanković</v>
      </c>
      <c r="AO18" s="69">
        <f t="shared" si="28"/>
        <v>1162</v>
      </c>
      <c r="AP18" s="69" t="str">
        <f t="shared" si="29"/>
        <v/>
      </c>
      <c r="AQ18" s="27" t="str">
        <f t="shared" si="30"/>
        <v>Marin</v>
      </c>
      <c r="AR18" s="62" t="str">
        <f t="shared" si="31"/>
        <v>Tanković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Marin</v>
      </c>
      <c r="BI18" s="27" t="str">
        <f t="shared" si="37"/>
        <v>Tanković</v>
      </c>
      <c r="BJ18" s="69" t="str">
        <f t="shared" si="38"/>
        <v/>
      </c>
      <c r="BK18" s="49">
        <f t="shared" si="39"/>
        <v>1162</v>
      </c>
      <c r="BL18" s="43" t="s">
        <v>0</v>
      </c>
      <c r="BM18" s="48" t="str">
        <f t="shared" si="40"/>
        <v>JEL</v>
      </c>
      <c r="BN18" s="27" t="str">
        <f t="shared" si="41"/>
        <v>OK Jelen</v>
      </c>
      <c r="BO18" s="69">
        <f t="shared" si="42"/>
        <v>4</v>
      </c>
      <c r="BP18" s="69" t="str">
        <f t="shared" si="2"/>
        <v/>
      </c>
      <c r="BQ18" s="27" t="str">
        <f t="shared" si="3"/>
        <v>OK Jelen</v>
      </c>
      <c r="BR18" s="27" t="str" cm="1">
        <f t="array" ref="BR18">IFERROR(""&amp;INDEX(regNatjecatelj_klub,DI18),"")</f>
        <v>OK Jelen</v>
      </c>
      <c r="BS18" s="82" t="str">
        <f t="shared" si="43"/>
        <v/>
      </c>
      <c r="BT18" s="62" t="str">
        <f t="shared" si="44"/>
        <v>OK Jelen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Jelen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4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>30:33</v>
      </c>
      <c r="CP18" s="69" t="str">
        <f t="shared" si="52"/>
        <v>0</v>
      </c>
      <c r="CQ18" s="216" t="str">
        <f t="shared" si="53"/>
        <v/>
      </c>
      <c r="CR18" s="217">
        <f t="shared" si="4"/>
        <v>1833</v>
      </c>
      <c r="CS18" s="150">
        <f t="shared" si="5"/>
        <v>1</v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>M</v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>Marin – Tanković</v>
      </c>
      <c r="DI18" s="49">
        <f t="shared" si="58"/>
        <v>304</v>
      </c>
      <c r="DJ18" s="43" t="s">
        <v>0</v>
      </c>
      <c r="DK18" s="48" t="str">
        <f t="shared" si="59"/>
        <v>Marin – Tanković – OK Jelen</v>
      </c>
      <c r="DL18" s="49">
        <f t="shared" si="60"/>
        <v>304</v>
      </c>
      <c r="DM18" s="43" t="s">
        <v>0</v>
      </c>
      <c r="DN18" s="48" t="str">
        <f t="shared" si="61"/>
        <v>Marin – Tanković – OK Jelen – M12</v>
      </c>
      <c r="DO18" s="49">
        <f t="shared" si="62"/>
        <v>304</v>
      </c>
      <c r="DP18" s="43" t="s">
        <v>0</v>
      </c>
      <c r="DQ18" s="54">
        <f t="shared" si="63"/>
        <v>304</v>
      </c>
      <c r="DR18" s="49" cm="1">
        <f t="array" ref="DR18">IF(DQ18&lt;&gt;"",INDEX(regNatjecatelj_id,DQ18,0),IF(BF18&lt;&gt;"",BF18,""))</f>
        <v>1162</v>
      </c>
      <c r="DS18" s="43" t="s">
        <v>0</v>
      </c>
      <c r="DT18" s="54" t="str">
        <f t="shared" si="64"/>
        <v>imepre</v>
      </c>
      <c r="DU18" s="69" t="str">
        <f t="shared" si="10"/>
        <v>klu</v>
      </c>
      <c r="DV18" s="69" t="str">
        <f t="shared" si="65"/>
        <v>kat</v>
      </c>
      <c r="DW18" s="69" t="str">
        <f t="shared" si="66"/>
        <v/>
      </c>
      <c r="DX18" s="62" t="str">
        <f t="shared" si="67"/>
        <v>imepre-klu-kat</v>
      </c>
      <c r="DY18" s="43" t="s">
        <v>0</v>
      </c>
      <c r="DZ18" s="54">
        <f>IF(AN18="","",MAX(DZ$12:DZ17)+1)</f>
        <v>3390</v>
      </c>
      <c r="EA18" s="69">
        <f t="shared" si="68"/>
        <v>347</v>
      </c>
      <c r="EB18" s="69">
        <f t="shared" si="69"/>
        <v>1162</v>
      </c>
      <c r="EC18" s="69">
        <f t="shared" si="70"/>
        <v>1833</v>
      </c>
      <c r="ED18" s="69">
        <f t="shared" si="71"/>
        <v>1</v>
      </c>
      <c r="EE18" s="69">
        <f t="shared" si="11"/>
        <v>1</v>
      </c>
      <c r="EF18" s="69">
        <f t="shared" si="72"/>
        <v>1</v>
      </c>
      <c r="EG18" s="69" t="str">
        <f t="shared" si="73"/>
        <v>0</v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>INSERT INTO rezultat(id,stazakategorija_id,imeprezime_id,vrijeme_sec,status_id,registracija,uparivanje_id,originalstatus_id,imeprezimealias_id,klubalias_id,kategorijaalias_id) VALUES (3390,347,1162,1833,1,1,1,0,Null,Null,Null);</v>
      </c>
      <c r="EM18" s="43" t="s">
        <v>0</v>
      </c>
      <c r="EN18" s="16" t="str">
        <f t="shared" si="13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18" s="43" t="s">
        <v>0</v>
      </c>
      <c r="EP18" s="167" t="str">
        <f t="shared" si="77"/>
        <v xml:space="preserve">
INSERT INTO rezultat(id,stazakategorija_id,imeprezime_id,vrijeme_sec,status_id,registracija,uparivanje_id,originalstatus_id,imeprezimealias_id,klubalias_id,kategorijaalias_id) VALUES (3390,347,1162,1833,1,1,1,0,Null,Null,Null);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Martin</v>
      </c>
      <c r="E19" s="27" t="str">
        <f>IF(csv!E9="","",TRIM(csv!E9))</f>
        <v>Vukmanović</v>
      </c>
      <c r="F19" s="27" t="s">
        <v>0</v>
      </c>
      <c r="G19" s="69" t="str">
        <f>IF(csv!M9="","",TRIM(csv!M9))</f>
        <v>32:34</v>
      </c>
      <c r="H19" s="69" t="str">
        <f>IF(csv!N9="","",TRIM(csv!N9))</f>
        <v>0</v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>ok</v>
      </c>
      <c r="P19" s="43"/>
      <c r="Q19" s="48" t="str">
        <f t="shared" si="15"/>
        <v>M12</v>
      </c>
      <c r="R19" s="69">
        <f>IF(Q19="","",IF(COUNTIF(Q$12:Q18,Q19)=0,R18+1,R18))</f>
        <v>1</v>
      </c>
      <c r="S19" s="69">
        <f t="shared" si="16"/>
        <v>209</v>
      </c>
      <c r="T19" s="69">
        <f t="shared" si="17"/>
        <v>232</v>
      </c>
      <c r="U19" s="62" t="str">
        <f t="shared" si="18"/>
        <v>M12</v>
      </c>
      <c r="V19" s="43" t="s">
        <v>0</v>
      </c>
      <c r="W19" s="209" t="str">
        <f t="shared" si="19"/>
        <v>M12</v>
      </c>
      <c r="X19" s="259">
        <f t="shared" si="20"/>
        <v>347</v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>Martin</v>
      </c>
      <c r="AN19" s="245" t="str">
        <f t="shared" si="27"/>
        <v>Vukmanović</v>
      </c>
      <c r="AO19" s="69">
        <f t="shared" si="28"/>
        <v>1960</v>
      </c>
      <c r="AP19" s="69" t="str">
        <f t="shared" si="29"/>
        <v/>
      </c>
      <c r="AQ19" s="27" t="str">
        <f t="shared" si="30"/>
        <v>Martin</v>
      </c>
      <c r="AR19" s="62" t="str">
        <f t="shared" si="31"/>
        <v>Vukmanović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Martin</v>
      </c>
      <c r="BI19" s="27" t="str">
        <f t="shared" si="37"/>
        <v>Vukmanović</v>
      </c>
      <c r="BJ19" s="69" t="str">
        <f t="shared" si="38"/>
        <v/>
      </c>
      <c r="BK19" s="49">
        <f t="shared" si="39"/>
        <v>1960</v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>OK Kapela</v>
      </c>
      <c r="BS19" s="82">
        <f t="shared" si="43"/>
        <v>1</v>
      </c>
      <c r="BT19" s="62" t="str">
        <f t="shared" si="44"/>
        <v>OK Kapela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>32:34</v>
      </c>
      <c r="CP19" s="69" t="str">
        <f t="shared" si="52"/>
        <v>0</v>
      </c>
      <c r="CQ19" s="216" t="str">
        <f t="shared" si="53"/>
        <v/>
      </c>
      <c r="CR19" s="217">
        <f t="shared" si="4"/>
        <v>1954</v>
      </c>
      <c r="CS19" s="150">
        <f t="shared" si="5"/>
        <v>1</v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>M</v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>Martin – Vukmanović</v>
      </c>
      <c r="DI19" s="49">
        <f t="shared" si="58"/>
        <v>447</v>
      </c>
      <c r="DJ19" s="43" t="s">
        <v>0</v>
      </c>
      <c r="DK19" s="48" t="str">
        <f t="shared" si="59"/>
        <v>Martin – Vukmanović</v>
      </c>
      <c r="DL19" s="49" t="str">
        <f t="shared" si="60"/>
        <v>NEMA</v>
      </c>
      <c r="DM19" s="43" t="s">
        <v>0</v>
      </c>
      <c r="DN19" s="48" t="str">
        <f t="shared" si="61"/>
        <v>Martin – Vukmanović – M12</v>
      </c>
      <c r="DO19" s="49" t="str">
        <f t="shared" si="62"/>
        <v>NEMA</v>
      </c>
      <c r="DP19" s="43" t="s">
        <v>0</v>
      </c>
      <c r="DQ19" s="54">
        <f t="shared" si="63"/>
        <v>447</v>
      </c>
      <c r="DR19" s="49" cm="1">
        <f t="array" ref="DR19">IF(DQ19&lt;&gt;"",INDEX(regNatjecatelj_id,DQ19,0),IF(BF19&lt;&gt;"",BF19,""))</f>
        <v>1960</v>
      </c>
      <c r="DS19" s="43" t="s">
        <v>0</v>
      </c>
      <c r="DT19" s="54" t="str">
        <f t="shared" si="64"/>
        <v>imepre</v>
      </c>
      <c r="DU19" s="69" t="str">
        <f t="shared" si="10"/>
        <v>(raz-klu)</v>
      </c>
      <c r="DV19" s="69" t="str">
        <f t="shared" si="65"/>
        <v>kat</v>
      </c>
      <c r="DW19" s="69" t="str">
        <f t="shared" si="66"/>
        <v/>
      </c>
      <c r="DX19" s="62" t="str">
        <f t="shared" si="67"/>
        <v>imepre-(raz-klu)-kat</v>
      </c>
      <c r="DY19" s="43" t="s">
        <v>0</v>
      </c>
      <c r="DZ19" s="54">
        <f>IF(AN19="","",MAX(DZ$12:DZ18)+1)</f>
        <v>3391</v>
      </c>
      <c r="EA19" s="69">
        <f t="shared" si="68"/>
        <v>347</v>
      </c>
      <c r="EB19" s="69">
        <f t="shared" si="69"/>
        <v>1960</v>
      </c>
      <c r="EC19" s="69">
        <f t="shared" si="70"/>
        <v>1954</v>
      </c>
      <c r="ED19" s="69">
        <f t="shared" si="71"/>
        <v>1</v>
      </c>
      <c r="EE19" s="69">
        <f t="shared" si="11"/>
        <v>0</v>
      </c>
      <c r="EF19" s="69">
        <f t="shared" si="72"/>
        <v>5</v>
      </c>
      <c r="EG19" s="69" t="str">
        <f t="shared" si="73"/>
        <v>0</v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>INSERT INTO rezultat(id,stazakategorija_id,imeprezime_id,vrijeme_sec,status_id,registracija,uparivanje_id,originalstatus_id,imeprezimealias_id,klubalias_id,kategorijaalias_id) VALUES (3391,347,1960,1954,1,0,5,0,Null,Null,Null);</v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7"/>
        <v xml:space="preserve">
INSERT INTO rezultat(id,stazakategorija_id,imeprezime_id,vrijeme_sec,status_id,registracija,uparivanje_id,originalstatus_id,imeprezimealias_id,klubalias_id,kategorijaalias_id) VALUES (3391,347,1960,1954,1,0,5,0,Null,Null,Null);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Filip</v>
      </c>
      <c r="E20" s="27" t="str">
        <f>IF(csv!E10="","",TRIM(csv!E10))</f>
        <v>Anadolac</v>
      </c>
      <c r="F20" s="27" t="s">
        <v>0</v>
      </c>
      <c r="G20" s="69" t="str">
        <f>IF(csv!M10="","",TRIM(csv!M10))</f>
        <v>32:34</v>
      </c>
      <c r="H20" s="69" t="str">
        <f>IF(csv!N10="","",TRIM(csv!N10))</f>
        <v>0</v>
      </c>
      <c r="I20" s="27" t="s">
        <v>0</v>
      </c>
      <c r="J20" s="27" t="str">
        <f>IF(csv!P10="","",TRIM(csv!P10))</f>
        <v>OK Varaždin</v>
      </c>
      <c r="K20" s="27" t="str">
        <f>IF(csv!Q10="","",TRIM(csv!Q10))</f>
        <v>OK Varaždin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4"/>
        <v>ok</v>
      </c>
      <c r="P20" s="43"/>
      <c r="Q20" s="48" t="str">
        <f t="shared" si="15"/>
        <v>M12</v>
      </c>
      <c r="R20" s="69">
        <f>IF(Q20="","",IF(COUNTIF(Q$12:Q19,Q20)=0,R19+1,R19))</f>
        <v>1</v>
      </c>
      <c r="S20" s="69">
        <f t="shared" si="16"/>
        <v>209</v>
      </c>
      <c r="T20" s="69">
        <f t="shared" si="17"/>
        <v>232</v>
      </c>
      <c r="U20" s="62" t="str">
        <f t="shared" si="18"/>
        <v>M12</v>
      </c>
      <c r="V20" s="43" t="s">
        <v>0</v>
      </c>
      <c r="W20" s="209" t="str">
        <f t="shared" si="19"/>
        <v>M12</v>
      </c>
      <c r="X20" s="259">
        <f t="shared" si="20"/>
        <v>347</v>
      </c>
      <c r="Y20" s="210" t="str">
        <f t="shared" si="0"/>
        <v/>
      </c>
      <c r="Z20" s="43" t="s">
        <v>0</v>
      </c>
      <c r="AA20" s="48" t="str">
        <f t="shared" si="21"/>
        <v>CRO</v>
      </c>
      <c r="AB20" s="69">
        <f t="shared" si="22"/>
        <v>1</v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Filip</v>
      </c>
      <c r="AN20" s="27" t="str">
        <f t="shared" si="27"/>
        <v>Anadolac</v>
      </c>
      <c r="AO20" s="244">
        <f t="shared" si="28"/>
        <v>1106</v>
      </c>
      <c r="AP20" s="69" t="str">
        <f t="shared" si="29"/>
        <v/>
      </c>
      <c r="AQ20" s="27" t="str">
        <f t="shared" si="30"/>
        <v>Filip</v>
      </c>
      <c r="AR20" s="62" t="str">
        <f t="shared" si="31"/>
        <v>Anadolac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Filip</v>
      </c>
      <c r="BI20" s="27" t="str">
        <f t="shared" si="37"/>
        <v>Anadolac</v>
      </c>
      <c r="BJ20" s="69" t="str">
        <f t="shared" si="38"/>
        <v/>
      </c>
      <c r="BK20" s="49">
        <f t="shared" si="39"/>
        <v>1106</v>
      </c>
      <c r="BL20" s="43" t="s">
        <v>0</v>
      </c>
      <c r="BM20" s="48" t="str">
        <f t="shared" si="40"/>
        <v>OK Varaždin</v>
      </c>
      <c r="BN20" s="27" t="str">
        <f t="shared" si="41"/>
        <v>OK Varaždin</v>
      </c>
      <c r="BO20" s="69">
        <f t="shared" si="42"/>
        <v>11</v>
      </c>
      <c r="BP20" s="69" t="str">
        <f t="shared" si="2"/>
        <v/>
      </c>
      <c r="BQ20" s="27" t="str">
        <f t="shared" si="3"/>
        <v>OK Varaždin</v>
      </c>
      <c r="BR20" s="27" t="str" cm="1">
        <f t="array" ref="BR20">IFERROR(""&amp;INDEX(regNatjecatelj_klub,DI20),"")</f>
        <v>OK Varaždin</v>
      </c>
      <c r="BS20" s="82" t="str">
        <f t="shared" si="43"/>
        <v/>
      </c>
      <c r="BT20" s="62" t="str">
        <f t="shared" si="44"/>
        <v>OK Varaždin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Varaždin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11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>32:34</v>
      </c>
      <c r="CP20" s="69" t="str">
        <f t="shared" si="52"/>
        <v>0</v>
      </c>
      <c r="CQ20" s="216" t="str">
        <f t="shared" si="53"/>
        <v/>
      </c>
      <c r="CR20" s="217">
        <f t="shared" si="4"/>
        <v>1954</v>
      </c>
      <c r="CS20" s="150">
        <f t="shared" si="5"/>
        <v>1</v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>M</v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>Filip – Anadolac</v>
      </c>
      <c r="DI20" s="49">
        <f t="shared" si="58"/>
        <v>667</v>
      </c>
      <c r="DJ20" s="43" t="s">
        <v>0</v>
      </c>
      <c r="DK20" s="48" t="str">
        <f t="shared" si="59"/>
        <v>Filip – Anadolac – OK Varaždin</v>
      </c>
      <c r="DL20" s="49">
        <f t="shared" si="60"/>
        <v>667</v>
      </c>
      <c r="DM20" s="43" t="s">
        <v>0</v>
      </c>
      <c r="DN20" s="48" t="str">
        <f t="shared" si="61"/>
        <v>Filip – Anadolac – OK Varaždin – M12</v>
      </c>
      <c r="DO20" s="49">
        <f t="shared" si="62"/>
        <v>667</v>
      </c>
      <c r="DP20" s="43" t="s">
        <v>0</v>
      </c>
      <c r="DQ20" s="54">
        <f t="shared" si="63"/>
        <v>667</v>
      </c>
      <c r="DR20" s="49" cm="1">
        <f t="array" ref="DR20">IF(DQ20&lt;&gt;"",INDEX(regNatjecatelj_id,DQ20,0),IF(BF20&lt;&gt;"",BF20,""))</f>
        <v>1106</v>
      </c>
      <c r="DS20" s="43" t="s">
        <v>0</v>
      </c>
      <c r="DT20" s="54" t="str">
        <f t="shared" si="64"/>
        <v>imepre</v>
      </c>
      <c r="DU20" s="69" t="str">
        <f t="shared" si="10"/>
        <v>klu</v>
      </c>
      <c r="DV20" s="69" t="str">
        <f t="shared" si="65"/>
        <v>kat</v>
      </c>
      <c r="DW20" s="69" t="str">
        <f t="shared" si="66"/>
        <v/>
      </c>
      <c r="DX20" s="62" t="str">
        <f t="shared" si="67"/>
        <v>imepre-klu-kat</v>
      </c>
      <c r="DY20" s="43" t="s">
        <v>0</v>
      </c>
      <c r="DZ20" s="54">
        <f>IF(AN20="","",MAX(DZ$12:DZ19)+1)</f>
        <v>3392</v>
      </c>
      <c r="EA20" s="69">
        <f t="shared" si="68"/>
        <v>347</v>
      </c>
      <c r="EB20" s="69">
        <f t="shared" si="69"/>
        <v>1106</v>
      </c>
      <c r="EC20" s="69">
        <f t="shared" si="70"/>
        <v>1954</v>
      </c>
      <c r="ED20" s="69">
        <f t="shared" si="71"/>
        <v>1</v>
      </c>
      <c r="EE20" s="69">
        <f t="shared" si="11"/>
        <v>1</v>
      </c>
      <c r="EF20" s="69">
        <f t="shared" si="72"/>
        <v>1</v>
      </c>
      <c r="EG20" s="69" t="str">
        <f t="shared" si="73"/>
        <v>0</v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>INSERT INTO rezultat(id,stazakategorija_id,imeprezime_id,vrijeme_sec,status_id,registracija,uparivanje_id,originalstatus_id,imeprezimealias_id,klubalias_id,kategorijaalias_id) VALUES (3392,347,1106,1954,1,1,1,0,Null,Null,Null);</v>
      </c>
      <c r="EM20" s="43" t="s">
        <v>0</v>
      </c>
      <c r="EN20" s="16" t="str">
        <f t="shared" si="13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20" s="43" t="s">
        <v>0</v>
      </c>
      <c r="EP20" s="167" t="str">
        <f t="shared" si="77"/>
        <v xml:space="preserve">
INSERT INTO rezultat(id,stazakategorija_id,imeprezime_id,vrijeme_sec,status_id,registracija,uparivanje_id,originalstatus_id,imeprezimealias_id,klubalias_id,kategorijaalias_id) VALUES (3392,347,1106,1954,1,1,1,0,Null,Null,Null);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20" s="43" t="s">
        <v>0</v>
      </c>
      <c r="ER20" s="315" t="s">
        <v>217</v>
      </c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7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Jure</v>
      </c>
      <c r="E21" s="27" t="str">
        <f>IF(csv!E11="","",TRIM(csv!E11))</f>
        <v>Rako</v>
      </c>
      <c r="F21" s="27" t="s">
        <v>0</v>
      </c>
      <c r="G21" s="69" t="str">
        <f>IF(csv!M11="","",TRIM(csv!M11))</f>
        <v>35:42</v>
      </c>
      <c r="H21" s="69" t="str">
        <f>IF(csv!N11="","",TRIM(csv!N11))</f>
        <v>3</v>
      </c>
      <c r="I21" s="27" t="s">
        <v>0</v>
      </c>
      <c r="J21" s="27" t="str">
        <f>IF(csv!P11="","",TRIM(csv!P11))</f>
        <v>Vihor</v>
      </c>
      <c r="K21" s="27" t="str">
        <f>IF(csv!Q11="","",TRIM(csv!Q11))</f>
        <v>OK Vihor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4"/>
        <v>ok</v>
      </c>
      <c r="P21" s="43"/>
      <c r="Q21" s="48" t="str">
        <f t="shared" si="15"/>
        <v>M12</v>
      </c>
      <c r="R21" s="69">
        <f>IF(Q21="","",IF(COUNTIF(Q$12:Q20,Q21)=0,R20+1,R20))</f>
        <v>1</v>
      </c>
      <c r="S21" s="69">
        <f t="shared" si="16"/>
        <v>209</v>
      </c>
      <c r="T21" s="69">
        <f t="shared" si="17"/>
        <v>232</v>
      </c>
      <c r="U21" s="62" t="str">
        <f t="shared" si="18"/>
        <v>M12</v>
      </c>
      <c r="V21" s="43" t="s">
        <v>0</v>
      </c>
      <c r="W21" s="209" t="str">
        <f t="shared" si="19"/>
        <v>M12</v>
      </c>
      <c r="X21" s="259">
        <f t="shared" si="20"/>
        <v>347</v>
      </c>
      <c r="Y21" s="210" t="str">
        <f t="shared" si="0"/>
        <v/>
      </c>
      <c r="Z21" s="43" t="s">
        <v>0</v>
      </c>
      <c r="AA21" s="48" t="str">
        <f t="shared" si="21"/>
        <v>CRO</v>
      </c>
      <c r="AB21" s="69">
        <f t="shared" si="22"/>
        <v>1</v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Jure</v>
      </c>
      <c r="AN21" s="246" t="str">
        <f t="shared" si="27"/>
        <v>Rako</v>
      </c>
      <c r="AO21" s="69">
        <f t="shared" si="28"/>
        <v>1098</v>
      </c>
      <c r="AP21" s="69" t="str">
        <f t="shared" si="29"/>
        <v/>
      </c>
      <c r="AQ21" s="27" t="str">
        <f t="shared" si="30"/>
        <v>Jure</v>
      </c>
      <c r="AR21" s="62" t="str">
        <f t="shared" si="31"/>
        <v>Rako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Jure</v>
      </c>
      <c r="BI21" s="27" t="str">
        <f t="shared" si="37"/>
        <v>Rako</v>
      </c>
      <c r="BJ21" s="69" t="str">
        <f t="shared" si="38"/>
        <v/>
      </c>
      <c r="BK21" s="49">
        <f t="shared" si="39"/>
        <v>1098</v>
      </c>
      <c r="BL21" s="43" t="s">
        <v>0</v>
      </c>
      <c r="BM21" s="48" t="str">
        <f t="shared" si="40"/>
        <v>Vihor</v>
      </c>
      <c r="BN21" s="27" t="str">
        <f t="shared" si="41"/>
        <v>OK Vihor</v>
      </c>
      <c r="BO21" s="69">
        <f t="shared" si="42"/>
        <v>12</v>
      </c>
      <c r="BP21" s="69" t="str">
        <f t="shared" si="2"/>
        <v/>
      </c>
      <c r="BQ21" s="27" t="str">
        <f t="shared" si="3"/>
        <v>OK Vihor</v>
      </c>
      <c r="BR21" s="27" t="str" cm="1">
        <f t="array" ref="BR21">IFERROR(""&amp;INDEX(regNatjecatelj_klub,DI21),"")</f>
        <v>OK Vihor</v>
      </c>
      <c r="BS21" s="82" t="str">
        <f t="shared" si="43"/>
        <v/>
      </c>
      <c r="BT21" s="62" t="str">
        <f t="shared" si="44"/>
        <v>OK Vihor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Vihor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12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>35:42</v>
      </c>
      <c r="CP21" s="69" t="str">
        <f t="shared" si="52"/>
        <v>3</v>
      </c>
      <c r="CQ21" s="216" t="str">
        <f t="shared" si="53"/>
        <v/>
      </c>
      <c r="CR21" s="217">
        <f t="shared" si="4"/>
        <v>2142</v>
      </c>
      <c r="CS21" s="150">
        <f t="shared" si="5"/>
        <v>3</v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>M</v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>Jure – Rako</v>
      </c>
      <c r="DI21" s="49">
        <f t="shared" si="58"/>
        <v>1030</v>
      </c>
      <c r="DJ21" s="43" t="s">
        <v>0</v>
      </c>
      <c r="DK21" s="48" t="str">
        <f t="shared" si="59"/>
        <v>Jure – Rako – OK Vihor</v>
      </c>
      <c r="DL21" s="49">
        <f t="shared" si="60"/>
        <v>1030</v>
      </c>
      <c r="DM21" s="43" t="s">
        <v>0</v>
      </c>
      <c r="DN21" s="48" t="str">
        <f t="shared" si="61"/>
        <v>Jure – Rako – OK Vihor – M12</v>
      </c>
      <c r="DO21" s="49">
        <f t="shared" si="62"/>
        <v>1030</v>
      </c>
      <c r="DP21" s="43" t="s">
        <v>0</v>
      </c>
      <c r="DQ21" s="54">
        <f t="shared" si="63"/>
        <v>1030</v>
      </c>
      <c r="DR21" s="49" cm="1">
        <f t="array" ref="DR21">IF(DQ21&lt;&gt;"",INDEX(regNatjecatelj_id,DQ21,0),IF(BF21&lt;&gt;"",BF21,""))</f>
        <v>1098</v>
      </c>
      <c r="DS21" s="43" t="s">
        <v>0</v>
      </c>
      <c r="DT21" s="54" t="str">
        <f t="shared" si="64"/>
        <v>imepre</v>
      </c>
      <c r="DU21" s="69" t="str">
        <f t="shared" si="10"/>
        <v>klu</v>
      </c>
      <c r="DV21" s="69" t="str">
        <f t="shared" si="65"/>
        <v>kat</v>
      </c>
      <c r="DW21" s="69" t="str">
        <f t="shared" si="66"/>
        <v/>
      </c>
      <c r="DX21" s="62" t="str">
        <f t="shared" si="67"/>
        <v>imepre-klu-kat</v>
      </c>
      <c r="DY21" s="43" t="s">
        <v>0</v>
      </c>
      <c r="DZ21" s="54">
        <f>IF(AN21="","",MAX(DZ$12:DZ20)+1)</f>
        <v>3393</v>
      </c>
      <c r="EA21" s="69">
        <f t="shared" si="68"/>
        <v>347</v>
      </c>
      <c r="EB21" s="69">
        <f t="shared" si="69"/>
        <v>1098</v>
      </c>
      <c r="EC21" s="69">
        <f t="shared" si="70"/>
        <v>2142</v>
      </c>
      <c r="ED21" s="69">
        <f t="shared" si="71"/>
        <v>3</v>
      </c>
      <c r="EE21" s="69">
        <f t="shared" si="11"/>
        <v>1</v>
      </c>
      <c r="EF21" s="69">
        <f t="shared" si="72"/>
        <v>1</v>
      </c>
      <c r="EG21" s="69" t="str">
        <f t="shared" si="73"/>
        <v>3</v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>INSERT INTO rezultat(id,stazakategorija_id,imeprezime_id,vrijeme_sec,status_id,registracija,uparivanje_id,originalstatus_id,imeprezimealias_id,klubalias_id,kategorijaalias_id) VALUES (3393,347,1098,2142,3,1,1,3,Null,Null,Null);</v>
      </c>
      <c r="EM21" s="43" t="s">
        <v>0</v>
      </c>
      <c r="EN21" s="16" t="str">
        <f t="shared" si="13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21" s="43" t="s">
        <v>0</v>
      </c>
      <c r="EP21" s="167" t="str">
        <f t="shared" si="77"/>
        <v xml:space="preserve">
INSERT INTO rezultat(id,stazakategorija_id,imeprezime_id,vrijeme_sec,status_id,registracija,uparivanje_id,originalstatus_id,imeprezimealias_id,klubalias_id,kategorijaalias_id) VALUES (3393,347,1098,2142,3,1,1,3,Null,Null,Null);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21" s="43" t="s">
        <v>0</v>
      </c>
      <c r="ER21" s="315" t="s">
        <v>218</v>
      </c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7"/>
    </row>
    <row r="22" spans="1:159" ht="15.75" thickBot="1" x14ac:dyDescent="0.3">
      <c r="A22" t="s">
        <v>0</v>
      </c>
      <c r="B22" s="48" t="str">
        <f>IF(csv!F12="","",TRIM(csv!T12))</f>
        <v>M12</v>
      </c>
      <c r="C22" s="27" t="s">
        <v>0</v>
      </c>
      <c r="D22" s="27" t="str">
        <f>IF(csv!F12="","",TRIM(csv!F12))</f>
        <v>Viktor</v>
      </c>
      <c r="E22" s="27" t="str">
        <f>IF(csv!E12="","",TRIM(csv!E12))</f>
        <v>Ignjat</v>
      </c>
      <c r="F22" s="27" t="s">
        <v>0</v>
      </c>
      <c r="G22" s="69" t="str">
        <f>IF(csv!M12="","",TRIM(csv!M12))</f>
        <v>21:38</v>
      </c>
      <c r="H22" s="69" t="str">
        <f>IF(csv!N12="","",TRIM(csv!N12))</f>
        <v>3</v>
      </c>
      <c r="I22" s="27" t="s">
        <v>0</v>
      </c>
      <c r="J22" s="27" t="str">
        <f>IF(csv!P12="","",TRIM(csv!P12))</f>
        <v>Vihor</v>
      </c>
      <c r="K22" s="27" t="str">
        <f>IF(csv!Q12="","",TRIM(csv!Q12))</f>
        <v>OK Vihor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4"/>
        <v>ok</v>
      </c>
      <c r="P22" s="43"/>
      <c r="Q22" s="48" t="str">
        <f t="shared" si="15"/>
        <v>M12</v>
      </c>
      <c r="R22" s="69">
        <f>IF(Q22="","",IF(COUNTIF(Q$12:Q21,Q22)=0,R21+1,R21))</f>
        <v>1</v>
      </c>
      <c r="S22" s="69">
        <f t="shared" si="16"/>
        <v>209</v>
      </c>
      <c r="T22" s="69">
        <f t="shared" si="17"/>
        <v>232</v>
      </c>
      <c r="U22" s="62" t="str">
        <f t="shared" si="18"/>
        <v>M12</v>
      </c>
      <c r="V22" s="43" t="s">
        <v>0</v>
      </c>
      <c r="W22" s="209" t="str">
        <f t="shared" si="19"/>
        <v>M12</v>
      </c>
      <c r="X22" s="259">
        <f t="shared" si="20"/>
        <v>347</v>
      </c>
      <c r="Y22" s="210" t="str">
        <f t="shared" si="0"/>
        <v/>
      </c>
      <c r="Z22" s="43" t="s">
        <v>0</v>
      </c>
      <c r="AA22" s="48" t="str">
        <f t="shared" si="21"/>
        <v>CRO</v>
      </c>
      <c r="AB22" s="69">
        <f t="shared" si="22"/>
        <v>1</v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Viktor</v>
      </c>
      <c r="AN22" s="27" t="str">
        <f t="shared" si="27"/>
        <v>Ignjat</v>
      </c>
      <c r="AO22" s="69" t="str">
        <f t="shared" si="28"/>
        <v>NEMA</v>
      </c>
      <c r="AP22" s="69">
        <f t="shared" si="29"/>
        <v>1252</v>
      </c>
      <c r="AQ22" s="27" t="str">
        <f t="shared" si="30"/>
        <v>Viktor Ignjat</v>
      </c>
      <c r="AR22" s="62" t="str">
        <f t="shared" si="31"/>
        <v>Ivezić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Viktor Ignjat</v>
      </c>
      <c r="BI22" s="27" t="str">
        <f t="shared" si="37"/>
        <v>Ivezić</v>
      </c>
      <c r="BJ22" s="69">
        <f t="shared" si="38"/>
        <v>1252</v>
      </c>
      <c r="BK22" s="49" t="str">
        <f t="shared" si="39"/>
        <v/>
      </c>
      <c r="BL22" s="43" t="s">
        <v>0</v>
      </c>
      <c r="BM22" s="48" t="str">
        <f t="shared" si="40"/>
        <v>Vihor</v>
      </c>
      <c r="BN22" s="27" t="str">
        <f t="shared" si="41"/>
        <v>OK Vihor</v>
      </c>
      <c r="BO22" s="69">
        <f t="shared" si="42"/>
        <v>12</v>
      </c>
      <c r="BP22" s="69" t="str">
        <f t="shared" si="2"/>
        <v/>
      </c>
      <c r="BQ22" s="27" t="str">
        <f t="shared" si="3"/>
        <v>OK Vihor</v>
      </c>
      <c r="BR22" s="27" t="str" cm="1">
        <f t="array" ref="BR22">IFERROR(""&amp;INDEX(regNatjecatelj_klub,DI22),"")</f>
        <v>OK Vihor</v>
      </c>
      <c r="BS22" s="82" t="str">
        <f t="shared" si="43"/>
        <v/>
      </c>
      <c r="BT22" s="62" t="str">
        <f t="shared" si="44"/>
        <v>OK Vihor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Vihor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12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>21:38</v>
      </c>
      <c r="CP22" s="69" t="str">
        <f t="shared" si="52"/>
        <v>3</v>
      </c>
      <c r="CQ22" s="216" t="str">
        <f t="shared" si="53"/>
        <v/>
      </c>
      <c r="CR22" s="217">
        <f t="shared" si="4"/>
        <v>1298</v>
      </c>
      <c r="CS22" s="150">
        <f t="shared" si="5"/>
        <v>3</v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>M</v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>Viktor Ignjat – Ivezić</v>
      </c>
      <c r="DI22" s="49">
        <f t="shared" si="58"/>
        <v>860</v>
      </c>
      <c r="DJ22" s="43" t="s">
        <v>0</v>
      </c>
      <c r="DK22" s="48" t="str">
        <f t="shared" si="59"/>
        <v>Viktor Ignjat – Ivezić – OK Vihor</v>
      </c>
      <c r="DL22" s="49">
        <f t="shared" si="60"/>
        <v>860</v>
      </c>
      <c r="DM22" s="43" t="s">
        <v>0</v>
      </c>
      <c r="DN22" s="48" t="str">
        <f t="shared" si="61"/>
        <v>Viktor Ignjat – Ivezić – OK Vihor – M12</v>
      </c>
      <c r="DO22" s="49">
        <f t="shared" si="62"/>
        <v>860</v>
      </c>
      <c r="DP22" s="43" t="s">
        <v>0</v>
      </c>
      <c r="DQ22" s="54">
        <f t="shared" si="63"/>
        <v>860</v>
      </c>
      <c r="DR22" s="49" cm="1">
        <f t="array" ref="DR22">IF(DQ22&lt;&gt;"",INDEX(regNatjecatelj_id,DQ22,0),IF(BF22&lt;&gt;"",BF22,""))</f>
        <v>1252</v>
      </c>
      <c r="DS22" s="43" t="s">
        <v>0</v>
      </c>
      <c r="DT22" s="54" t="str">
        <f t="shared" si="64"/>
        <v>imepre(ali)</v>
      </c>
      <c r="DU22" s="69" t="str">
        <f t="shared" si="10"/>
        <v>klu</v>
      </c>
      <c r="DV22" s="69" t="str">
        <f t="shared" si="65"/>
        <v>kat</v>
      </c>
      <c r="DW22" s="69" t="str">
        <f t="shared" si="66"/>
        <v/>
      </c>
      <c r="DX22" s="62" t="str">
        <f t="shared" si="67"/>
        <v>imepre(ali)-klu-kat</v>
      </c>
      <c r="DY22" s="43" t="s">
        <v>0</v>
      </c>
      <c r="DZ22" s="54">
        <f>IF(AN22="","",MAX(DZ$12:DZ21)+1)</f>
        <v>3394</v>
      </c>
      <c r="EA22" s="69">
        <f t="shared" si="68"/>
        <v>347</v>
      </c>
      <c r="EB22" s="69">
        <f t="shared" si="69"/>
        <v>1252</v>
      </c>
      <c r="EC22" s="69">
        <f t="shared" si="70"/>
        <v>1298</v>
      </c>
      <c r="ED22" s="69">
        <f t="shared" si="71"/>
        <v>3</v>
      </c>
      <c r="EE22" s="69">
        <f t="shared" si="11"/>
        <v>1</v>
      </c>
      <c r="EF22" s="69">
        <f t="shared" si="72"/>
        <v>7</v>
      </c>
      <c r="EG22" s="69" t="str">
        <f t="shared" si="73"/>
        <v>3</v>
      </c>
      <c r="EH22" s="69">
        <f t="shared" si="12"/>
        <v>25</v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>INSERT INTO rezultat(id,stazakategorija_id,imeprezime_id,vrijeme_sec,status_id,registracija,uparivanje_id,originalstatus_id,imeprezimealias_id,klubalias_id,kategorijaalias_id) VALUES (3394,347,1252,1298,3,1,7,3,25,Null,Null);</v>
      </c>
      <c r="EM22" s="43" t="s">
        <v>0</v>
      </c>
      <c r="EN22" s="16" t="str">
        <f t="shared" si="13"/>
        <v>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O22" s="43" t="s">
        <v>0</v>
      </c>
      <c r="EP22" s="167" t="str">
        <f t="shared" si="77"/>
        <v xml:space="preserve">
INSERT INTO rezultat(id,stazakategorija_id,imeprezime_id,vrijeme_sec,status_id,registracija,uparivanje_id,originalstatus_id,imeprezimealias_id,klubalias_id,kategorijaalias_id) VALUES (3394,347,1252,1298,3,1,7,3,25,Null,Null);
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347)
                         		AND
                         	kategorija_liga.liga_id = 102)
		AND
	datum_od &lt;= '44493'
    	AND
    datum_do is Null;</v>
      </c>
      <c r="EQ22" s="43" t="s">
        <v>0</v>
      </c>
      <c r="ER22" s="315" t="s">
        <v>220</v>
      </c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7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Teo</v>
      </c>
      <c r="E23" s="27" t="str">
        <f>IF(csv!E13="","",TRIM(csv!E13))</f>
        <v>Mahović</v>
      </c>
      <c r="F23" s="27" t="s">
        <v>0</v>
      </c>
      <c r="G23" s="69" t="str">
        <f>IF(csv!M13="","",TRIM(csv!M13))</f>
        <v>11:31</v>
      </c>
      <c r="H23" s="69" t="str">
        <f>IF(csv!N13="","",TRIM(csv!N13))</f>
        <v>0</v>
      </c>
      <c r="I23" s="27" t="s">
        <v>0</v>
      </c>
      <c r="J23" s="27" t="str">
        <f>IF(csv!P13="","",TRIM(csv!P13))</f>
        <v>JAP</v>
      </c>
      <c r="K23" s="27" t="str">
        <f>IF(csv!Q13="","",TRIM(csv!Q13))</f>
        <v>OK Japetić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4"/>
        <v>ok</v>
      </c>
      <c r="P23" s="43"/>
      <c r="Q23" s="48" t="str">
        <f t="shared" si="15"/>
        <v>M16</v>
      </c>
      <c r="R23" s="69">
        <f>IF(Q23="","",IF(COUNTIF(Q$12:Q22,Q23)=0,R22+1,R22))</f>
        <v>2</v>
      </c>
      <c r="S23" s="69">
        <f t="shared" si="16"/>
        <v>208</v>
      </c>
      <c r="T23" s="69">
        <f t="shared" si="17"/>
        <v>231</v>
      </c>
      <c r="U23" s="62" t="str">
        <f t="shared" si="18"/>
        <v>M16</v>
      </c>
      <c r="V23" s="43" t="s">
        <v>0</v>
      </c>
      <c r="W23" s="209" t="str">
        <f t="shared" si="19"/>
        <v>M16</v>
      </c>
      <c r="X23" s="259">
        <f t="shared" si="20"/>
        <v>348</v>
      </c>
      <c r="Y23" s="210" t="str">
        <f t="shared" si="0"/>
        <v/>
      </c>
      <c r="Z23" s="43" t="s">
        <v>0</v>
      </c>
      <c r="AA23" s="48" t="str">
        <f t="shared" si="21"/>
        <v>CRO</v>
      </c>
      <c r="AB23" s="69">
        <f t="shared" si="22"/>
        <v>1</v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Teo</v>
      </c>
      <c r="AN23" s="27" t="str">
        <f t="shared" si="27"/>
        <v>Mahović</v>
      </c>
      <c r="AO23" s="69">
        <f t="shared" si="28"/>
        <v>1095</v>
      </c>
      <c r="AP23" s="69" t="str">
        <f t="shared" si="29"/>
        <v/>
      </c>
      <c r="AQ23" s="27" t="str">
        <f t="shared" si="30"/>
        <v>Teo</v>
      </c>
      <c r="AR23" s="62" t="str">
        <f t="shared" si="31"/>
        <v>Mahović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Teo</v>
      </c>
      <c r="BI23" s="27" t="str">
        <f t="shared" si="37"/>
        <v>Mahović</v>
      </c>
      <c r="BJ23" s="69" t="str">
        <f t="shared" si="38"/>
        <v/>
      </c>
      <c r="BK23" s="49">
        <f t="shared" si="39"/>
        <v>1095</v>
      </c>
      <c r="BL23" s="43" t="s">
        <v>0</v>
      </c>
      <c r="BM23" s="48" t="str">
        <f t="shared" si="40"/>
        <v>JAP</v>
      </c>
      <c r="BN23" s="27" t="str">
        <f t="shared" si="41"/>
        <v>OK Japetić</v>
      </c>
      <c r="BO23" s="69">
        <f t="shared" si="42"/>
        <v>3</v>
      </c>
      <c r="BP23" s="69" t="str">
        <f t="shared" si="2"/>
        <v/>
      </c>
      <c r="BQ23" s="27" t="str">
        <f t="shared" si="3"/>
        <v>OK Japetić</v>
      </c>
      <c r="BR23" s="27" t="str" cm="1">
        <f t="array" ref="BR23">IFERROR(""&amp;INDEX(regNatjecatelj_klub,DI23),"")</f>
        <v>OK Japetić</v>
      </c>
      <c r="BS23" s="82" t="str">
        <f t="shared" si="43"/>
        <v/>
      </c>
      <c r="BT23" s="62" t="str">
        <f t="shared" si="44"/>
        <v>OK Japetić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Japetić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>11:31</v>
      </c>
      <c r="CP23" s="69" t="str">
        <f t="shared" si="52"/>
        <v>0</v>
      </c>
      <c r="CQ23" s="216" t="str">
        <f t="shared" si="53"/>
        <v/>
      </c>
      <c r="CR23" s="217">
        <f t="shared" si="4"/>
        <v>691</v>
      </c>
      <c r="CS23" s="150">
        <f t="shared" si="5"/>
        <v>1</v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>M</v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>Teo – Mahović</v>
      </c>
      <c r="DI23" s="49">
        <f t="shared" si="58"/>
        <v>205</v>
      </c>
      <c r="DJ23" s="43" t="s">
        <v>0</v>
      </c>
      <c r="DK23" s="48" t="str">
        <f t="shared" si="59"/>
        <v>Teo – Mahović – OK Japetić</v>
      </c>
      <c r="DL23" s="49">
        <f t="shared" si="60"/>
        <v>205</v>
      </c>
      <c r="DM23" s="43" t="s">
        <v>0</v>
      </c>
      <c r="DN23" s="48" t="str">
        <f t="shared" si="61"/>
        <v>Teo – Mahović – OK Japetić – M16</v>
      </c>
      <c r="DO23" s="49">
        <f t="shared" si="62"/>
        <v>205</v>
      </c>
      <c r="DP23" s="43" t="s">
        <v>0</v>
      </c>
      <c r="DQ23" s="54">
        <f t="shared" si="63"/>
        <v>205</v>
      </c>
      <c r="DR23" s="49" cm="1">
        <f t="array" ref="DR23">IF(DQ23&lt;&gt;"",INDEX(regNatjecatelj_id,DQ23,0),IF(BF23&lt;&gt;"",BF23,""))</f>
        <v>1095</v>
      </c>
      <c r="DS23" s="43" t="s">
        <v>0</v>
      </c>
      <c r="DT23" s="54" t="str">
        <f t="shared" si="64"/>
        <v>imepre</v>
      </c>
      <c r="DU23" s="69" t="str">
        <f t="shared" si="10"/>
        <v>klu</v>
      </c>
      <c r="DV23" s="69" t="str">
        <f t="shared" si="65"/>
        <v>kat</v>
      </c>
      <c r="DW23" s="69" t="str">
        <f t="shared" si="66"/>
        <v/>
      </c>
      <c r="DX23" s="62" t="str">
        <f t="shared" si="67"/>
        <v>imepre-klu-kat</v>
      </c>
      <c r="DY23" s="43" t="s">
        <v>0</v>
      </c>
      <c r="DZ23" s="54">
        <f>IF(AN23="","",MAX(DZ$12:DZ22)+1)</f>
        <v>3395</v>
      </c>
      <c r="EA23" s="69">
        <f t="shared" si="68"/>
        <v>348</v>
      </c>
      <c r="EB23" s="69">
        <f t="shared" si="69"/>
        <v>1095</v>
      </c>
      <c r="EC23" s="69">
        <f t="shared" si="70"/>
        <v>691</v>
      </c>
      <c r="ED23" s="69">
        <f t="shared" si="71"/>
        <v>1</v>
      </c>
      <c r="EE23" s="69">
        <f t="shared" si="11"/>
        <v>1</v>
      </c>
      <c r="EF23" s="69">
        <f t="shared" si="72"/>
        <v>1</v>
      </c>
      <c r="EG23" s="69" t="str">
        <f t="shared" si="73"/>
        <v>0</v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>INSERT INTO rezultat(id,stazakategorija_id,imeprezime_id,vrijeme_sec,status_id,registracija,uparivanje_id,originalstatus_id,imeprezimealias_id,klubalias_id,kategorijaalias_id) VALUES (3395,348,1095,691,1,1,1,0,Null,Null,Null);</v>
      </c>
      <c r="EM23" s="43" t="s">
        <v>0</v>
      </c>
      <c r="EN23" s="16" t="str">
        <f t="shared" si="13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3" s="43" t="s">
        <v>0</v>
      </c>
      <c r="EP23" s="167" t="str">
        <f t="shared" si="77"/>
        <v xml:space="preserve">
INSERT INTO rezultat(id,stazakategorija_id,imeprezime_id,vrijeme_sec,status_id,registracija,uparivanje_id,originalstatus_id,imeprezimealias_id,klubalias_id,kategorijaalias_id) VALUES (3395,348,1095,691,1,1,1,0,Null,Null,Null);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3" s="43" t="s">
        <v>0</v>
      </c>
      <c r="ER23" s="315" t="s">
        <v>219</v>
      </c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7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Luka</v>
      </c>
      <c r="E24" s="27" t="str">
        <f>IF(csv!E14="","",TRIM(csv!E14))</f>
        <v>Gojmerac</v>
      </c>
      <c r="F24" s="27" t="s">
        <v>0</v>
      </c>
      <c r="G24" s="69" t="str">
        <f>IF(csv!M14="","",TRIM(csv!M14))</f>
        <v>12:24</v>
      </c>
      <c r="H24" s="69" t="str">
        <f>IF(csv!N14="","",TRIM(csv!N14))</f>
        <v>0</v>
      </c>
      <c r="I24" s="27" t="s">
        <v>0</v>
      </c>
      <c r="J24" s="27" t="str">
        <f>IF(csv!P14="","",TRIM(csv!P14))</f>
        <v>OK MERZ CRO</v>
      </c>
      <c r="K24" s="27" t="str">
        <f>IF(csv!Q14="","",TRIM(csv!Q14))</f>
        <v>OK Ivan Merz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4"/>
        <v>ok</v>
      </c>
      <c r="P24" s="43"/>
      <c r="Q24" s="48" t="str">
        <f t="shared" si="15"/>
        <v>M16</v>
      </c>
      <c r="R24" s="69">
        <f>IF(Q24="","",IF(COUNTIF(Q$12:Q23,Q24)=0,R23+1,R23))</f>
        <v>2</v>
      </c>
      <c r="S24" s="69">
        <f t="shared" si="16"/>
        <v>208</v>
      </c>
      <c r="T24" s="69">
        <f t="shared" si="17"/>
        <v>231</v>
      </c>
      <c r="U24" s="62" t="str">
        <f t="shared" si="18"/>
        <v>M16</v>
      </c>
      <c r="V24" s="43" t="s">
        <v>0</v>
      </c>
      <c r="W24" s="209" t="str">
        <f t="shared" si="19"/>
        <v>M16</v>
      </c>
      <c r="X24" s="259">
        <f t="shared" si="20"/>
        <v>348</v>
      </c>
      <c r="Y24" s="210" t="str">
        <f t="shared" si="0"/>
        <v/>
      </c>
      <c r="Z24" s="43" t="s">
        <v>0</v>
      </c>
      <c r="AA24" s="48" t="str">
        <f t="shared" si="21"/>
        <v>CRO</v>
      </c>
      <c r="AB24" s="69">
        <f t="shared" si="22"/>
        <v>1</v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Luka</v>
      </c>
      <c r="AN24" s="27" t="str">
        <f t="shared" si="27"/>
        <v>Gojmerac</v>
      </c>
      <c r="AO24" s="69">
        <f t="shared" si="28"/>
        <v>1285</v>
      </c>
      <c r="AP24" s="69" t="str">
        <f t="shared" si="29"/>
        <v/>
      </c>
      <c r="AQ24" s="27" t="str">
        <f t="shared" si="30"/>
        <v>Luka</v>
      </c>
      <c r="AR24" s="62" t="str">
        <f t="shared" si="31"/>
        <v>Gojmerac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Luka</v>
      </c>
      <c r="BI24" s="27" t="str">
        <f t="shared" si="37"/>
        <v>Gojmerac</v>
      </c>
      <c r="BJ24" s="69" t="str">
        <f t="shared" si="38"/>
        <v/>
      </c>
      <c r="BK24" s="49">
        <f t="shared" si="39"/>
        <v>1285</v>
      </c>
      <c r="BL24" s="43" t="s">
        <v>0</v>
      </c>
      <c r="BM24" s="48" t="str">
        <f t="shared" si="40"/>
        <v>OK MERZ CRO</v>
      </c>
      <c r="BN24" s="27" t="str">
        <f t="shared" si="41"/>
        <v>OK Ivan Merz</v>
      </c>
      <c r="BO24" s="69">
        <f t="shared" si="42"/>
        <v>2</v>
      </c>
      <c r="BP24" s="69" t="str">
        <f t="shared" si="2"/>
        <v/>
      </c>
      <c r="BQ24" s="27" t="str">
        <f t="shared" si="3"/>
        <v>OK Ivan Merz</v>
      </c>
      <c r="BR24" s="27" t="str" cm="1">
        <f t="array" ref="BR24">IFERROR(""&amp;INDEX(regNatjecatelj_klub,DI24),"")</f>
        <v>OK Ivan Merz</v>
      </c>
      <c r="BS24" s="82" t="str">
        <f t="shared" si="43"/>
        <v/>
      </c>
      <c r="BT24" s="62" t="str">
        <f t="shared" si="44"/>
        <v>OK Ivan Merz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Ivan Merz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>12:24</v>
      </c>
      <c r="CP24" s="69" t="str">
        <f t="shared" si="52"/>
        <v>0</v>
      </c>
      <c r="CQ24" s="216" t="str">
        <f t="shared" si="53"/>
        <v/>
      </c>
      <c r="CR24" s="217">
        <f t="shared" si="4"/>
        <v>744</v>
      </c>
      <c r="CS24" s="150">
        <f t="shared" si="5"/>
        <v>1</v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>M</v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>Luka – Gojmerac</v>
      </c>
      <c r="DI24" s="49">
        <f t="shared" si="58"/>
        <v>133</v>
      </c>
      <c r="DJ24" s="43" t="s">
        <v>0</v>
      </c>
      <c r="DK24" s="48" t="str">
        <f t="shared" si="59"/>
        <v>Luka – Gojmerac – OK Ivan Merz</v>
      </c>
      <c r="DL24" s="49">
        <f t="shared" si="60"/>
        <v>133</v>
      </c>
      <c r="DM24" s="43" t="s">
        <v>0</v>
      </c>
      <c r="DN24" s="48" t="str">
        <f t="shared" si="61"/>
        <v>Luka – Gojmerac – OK Ivan Merz – M16</v>
      </c>
      <c r="DO24" s="49">
        <f t="shared" si="62"/>
        <v>133</v>
      </c>
      <c r="DP24" s="43" t="s">
        <v>0</v>
      </c>
      <c r="DQ24" s="54">
        <f t="shared" si="63"/>
        <v>133</v>
      </c>
      <c r="DR24" s="49" cm="1">
        <f t="array" ref="DR24">IF(DQ24&lt;&gt;"",INDEX(regNatjecatelj_id,DQ24,0),IF(BF24&lt;&gt;"",BF24,""))</f>
        <v>1285</v>
      </c>
      <c r="DS24" s="43" t="s">
        <v>0</v>
      </c>
      <c r="DT24" s="54" t="str">
        <f t="shared" si="64"/>
        <v>imepre</v>
      </c>
      <c r="DU24" s="69" t="str">
        <f t="shared" si="10"/>
        <v>klu</v>
      </c>
      <c r="DV24" s="69" t="str">
        <f t="shared" si="65"/>
        <v>kat</v>
      </c>
      <c r="DW24" s="69" t="str">
        <f t="shared" si="66"/>
        <v/>
      </c>
      <c r="DX24" s="62" t="str">
        <f t="shared" si="67"/>
        <v>imepre-klu-kat</v>
      </c>
      <c r="DY24" s="43" t="s">
        <v>0</v>
      </c>
      <c r="DZ24" s="54">
        <f>IF(AN24="","",MAX(DZ$12:DZ23)+1)</f>
        <v>3396</v>
      </c>
      <c r="EA24" s="69">
        <f t="shared" si="68"/>
        <v>348</v>
      </c>
      <c r="EB24" s="69">
        <f t="shared" si="69"/>
        <v>1285</v>
      </c>
      <c r="EC24" s="69">
        <f t="shared" si="70"/>
        <v>744</v>
      </c>
      <c r="ED24" s="69">
        <f t="shared" si="71"/>
        <v>1</v>
      </c>
      <c r="EE24" s="69">
        <f t="shared" si="11"/>
        <v>1</v>
      </c>
      <c r="EF24" s="69">
        <f t="shared" si="72"/>
        <v>1</v>
      </c>
      <c r="EG24" s="69" t="str">
        <f t="shared" si="73"/>
        <v>0</v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>INSERT INTO rezultat(id,stazakategorija_id,imeprezime_id,vrijeme_sec,status_id,registracija,uparivanje_id,originalstatus_id,imeprezimealias_id,klubalias_id,kategorijaalias_id) VALUES (3396,348,1285,744,1,1,1,0,Null,Null,Null);</v>
      </c>
      <c r="EM24" s="43" t="s">
        <v>0</v>
      </c>
      <c r="EN24" s="16" t="str">
        <f t="shared" si="13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4" s="43" t="s">
        <v>0</v>
      </c>
      <c r="EP24" s="167" t="str">
        <f t="shared" si="77"/>
        <v xml:space="preserve">
INSERT INTO rezultat(id,stazakategorija_id,imeprezime_id,vrijeme_sec,status_id,registracija,uparivanje_id,originalstatus_id,imeprezimealias_id,klubalias_id,kategorijaalias_id) VALUES (3396,348,1285,744,1,1,1,0,Null,Null,Null);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Jakov</v>
      </c>
      <c r="E25" s="27" t="str">
        <f>IF(csv!E15="","",TRIM(csv!E15))</f>
        <v>Lesjak</v>
      </c>
      <c r="F25" s="27" t="s">
        <v>0</v>
      </c>
      <c r="G25" s="69" t="str">
        <f>IF(csv!M15="","",TRIM(csv!M15))</f>
        <v>13:33</v>
      </c>
      <c r="H25" s="69" t="str">
        <f>IF(csv!N15="","",TRIM(csv!N15))</f>
        <v>0</v>
      </c>
      <c r="I25" s="27" t="s">
        <v>0</v>
      </c>
      <c r="J25" s="27" t="str">
        <f>IF(csv!P15="","",TRIM(csv!P15))</f>
        <v>JAP</v>
      </c>
      <c r="K25" s="27" t="str">
        <f>IF(csv!Q15="","",TRIM(csv!Q15))</f>
        <v>OK Japetić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4"/>
        <v>ok</v>
      </c>
      <c r="P25" s="43"/>
      <c r="Q25" s="48" t="str">
        <f t="shared" si="15"/>
        <v>M16</v>
      </c>
      <c r="R25" s="69">
        <f>IF(Q25="","",IF(COUNTIF(Q$12:Q24,Q25)=0,R24+1,R24))</f>
        <v>2</v>
      </c>
      <c r="S25" s="69">
        <f t="shared" si="16"/>
        <v>208</v>
      </c>
      <c r="T25" s="69">
        <f t="shared" si="17"/>
        <v>231</v>
      </c>
      <c r="U25" s="62" t="str">
        <f t="shared" si="18"/>
        <v>M16</v>
      </c>
      <c r="V25" s="43" t="s">
        <v>0</v>
      </c>
      <c r="W25" s="209" t="str">
        <f t="shared" si="19"/>
        <v>M16</v>
      </c>
      <c r="X25" s="259">
        <f t="shared" si="20"/>
        <v>348</v>
      </c>
      <c r="Y25" s="210" t="str">
        <f t="shared" si="0"/>
        <v/>
      </c>
      <c r="Z25" s="43" t="s">
        <v>0</v>
      </c>
      <c r="AA25" s="48" t="str">
        <f t="shared" si="21"/>
        <v>CRO</v>
      </c>
      <c r="AB25" s="69">
        <f t="shared" si="22"/>
        <v>1</v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Jakov</v>
      </c>
      <c r="AN25" s="27" t="str">
        <f t="shared" si="27"/>
        <v>Lesjak</v>
      </c>
      <c r="AO25" s="69">
        <f t="shared" si="28"/>
        <v>1434</v>
      </c>
      <c r="AP25" s="69" t="str">
        <f t="shared" si="29"/>
        <v/>
      </c>
      <c r="AQ25" s="27" t="str">
        <f t="shared" si="30"/>
        <v>Jakov</v>
      </c>
      <c r="AR25" s="62" t="str">
        <f t="shared" si="31"/>
        <v>Lesjak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Jakov</v>
      </c>
      <c r="BI25" s="27" t="str">
        <f t="shared" si="37"/>
        <v>Lesjak</v>
      </c>
      <c r="BJ25" s="69" t="str">
        <f t="shared" si="38"/>
        <v/>
      </c>
      <c r="BK25" s="49">
        <f t="shared" si="39"/>
        <v>1434</v>
      </c>
      <c r="BL25" s="43" t="s">
        <v>0</v>
      </c>
      <c r="BM25" s="48" t="str">
        <f t="shared" si="40"/>
        <v>JAP</v>
      </c>
      <c r="BN25" s="27" t="str">
        <f t="shared" si="41"/>
        <v>OK Japetić</v>
      </c>
      <c r="BO25" s="69">
        <f t="shared" si="42"/>
        <v>3</v>
      </c>
      <c r="BP25" s="69" t="str">
        <f t="shared" si="2"/>
        <v/>
      </c>
      <c r="BQ25" s="27" t="str">
        <f t="shared" si="3"/>
        <v>OK Japetić</v>
      </c>
      <c r="BR25" s="27" t="str" cm="1">
        <f t="array" ref="BR25">IFERROR(""&amp;INDEX(regNatjecatelj_klub,DI25),"")</f>
        <v>OK Japetić</v>
      </c>
      <c r="BS25" s="82" t="str">
        <f t="shared" si="43"/>
        <v/>
      </c>
      <c r="BT25" s="62" t="str">
        <f t="shared" si="44"/>
        <v>OK Japetić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Japetić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3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>13:33</v>
      </c>
      <c r="CP25" s="69" t="str">
        <f t="shared" si="52"/>
        <v>0</v>
      </c>
      <c r="CQ25" s="216" t="str">
        <f t="shared" si="53"/>
        <v/>
      </c>
      <c r="CR25" s="217">
        <f t="shared" si="4"/>
        <v>813</v>
      </c>
      <c r="CS25" s="150">
        <f t="shared" si="5"/>
        <v>1</v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>M</v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>Jakov – Lesjak</v>
      </c>
      <c r="DI25" s="49">
        <f t="shared" si="58"/>
        <v>199</v>
      </c>
      <c r="DJ25" s="43" t="s">
        <v>0</v>
      </c>
      <c r="DK25" s="48" t="str">
        <f t="shared" si="59"/>
        <v>Jakov – Lesjak – OK Japetić</v>
      </c>
      <c r="DL25" s="49">
        <f t="shared" si="60"/>
        <v>199</v>
      </c>
      <c r="DM25" s="43" t="s">
        <v>0</v>
      </c>
      <c r="DN25" s="48" t="str">
        <f t="shared" si="61"/>
        <v>Jakov – Lesjak – OK Japetić – M16</v>
      </c>
      <c r="DO25" s="49">
        <f t="shared" si="62"/>
        <v>199</v>
      </c>
      <c r="DP25" s="43" t="s">
        <v>0</v>
      </c>
      <c r="DQ25" s="54">
        <f t="shared" si="63"/>
        <v>199</v>
      </c>
      <c r="DR25" s="49" cm="1">
        <f t="array" ref="DR25">IF(DQ25&lt;&gt;"",INDEX(regNatjecatelj_id,DQ25,0),IF(BF25&lt;&gt;"",BF25,""))</f>
        <v>1434</v>
      </c>
      <c r="DS25" s="43" t="s">
        <v>0</v>
      </c>
      <c r="DT25" s="54" t="str">
        <f t="shared" si="64"/>
        <v>imepre</v>
      </c>
      <c r="DU25" s="69" t="str">
        <f t="shared" si="10"/>
        <v>klu</v>
      </c>
      <c r="DV25" s="69" t="str">
        <f t="shared" si="65"/>
        <v>kat</v>
      </c>
      <c r="DW25" s="69" t="str">
        <f t="shared" si="66"/>
        <v/>
      </c>
      <c r="DX25" s="62" t="str">
        <f t="shared" si="67"/>
        <v>imepre-klu-kat</v>
      </c>
      <c r="DY25" s="43" t="s">
        <v>0</v>
      </c>
      <c r="DZ25" s="54">
        <f>IF(AN25="","",MAX(DZ$12:DZ24)+1)</f>
        <v>3397</v>
      </c>
      <c r="EA25" s="69">
        <f t="shared" si="68"/>
        <v>348</v>
      </c>
      <c r="EB25" s="69">
        <f t="shared" si="69"/>
        <v>1434</v>
      </c>
      <c r="EC25" s="69">
        <f t="shared" si="70"/>
        <v>813</v>
      </c>
      <c r="ED25" s="69">
        <f t="shared" si="71"/>
        <v>1</v>
      </c>
      <c r="EE25" s="69">
        <f t="shared" si="11"/>
        <v>1</v>
      </c>
      <c r="EF25" s="69">
        <f t="shared" si="72"/>
        <v>1</v>
      </c>
      <c r="EG25" s="69" t="str">
        <f t="shared" si="73"/>
        <v>0</v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>INSERT INTO rezultat(id,stazakategorija_id,imeprezime_id,vrijeme_sec,status_id,registracija,uparivanje_id,originalstatus_id,imeprezimealias_id,klubalias_id,kategorijaalias_id) VALUES (3397,348,1434,813,1,1,1,0,Null,Null,Null);</v>
      </c>
      <c r="EM25" s="43" t="s">
        <v>0</v>
      </c>
      <c r="EN25" s="16" t="str">
        <f t="shared" si="13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5" s="43" t="s">
        <v>0</v>
      </c>
      <c r="EP25" s="167" t="str">
        <f t="shared" si="77"/>
        <v xml:space="preserve">
INSERT INTO rezultat(id,stazakategorija_id,imeprezime_id,vrijeme_sec,status_id,registracija,uparivanje_id,originalstatus_id,imeprezimealias_id,klubalias_id,kategorijaalias_id) VALUES (3397,348,1434,813,1,1,1,0,Null,Null,Null);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Borna</v>
      </c>
      <c r="E26" s="27" t="str">
        <f>IF(csv!E16="","",TRIM(csv!E16))</f>
        <v>Kuzmanić</v>
      </c>
      <c r="F26" s="27" t="s">
        <v>0</v>
      </c>
      <c r="G26" s="69" t="str">
        <f>IF(csv!M16="","",TRIM(csv!M16))</f>
        <v>15:20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4"/>
        <v>ok</v>
      </c>
      <c r="P26" s="43"/>
      <c r="Q26" s="48" t="str">
        <f t="shared" si="15"/>
        <v>M16</v>
      </c>
      <c r="R26" s="69">
        <f>IF(Q26="","",IF(COUNTIF(Q$12:Q25,Q26)=0,R25+1,R25))</f>
        <v>2</v>
      </c>
      <c r="S26" s="69">
        <f t="shared" si="16"/>
        <v>208</v>
      </c>
      <c r="T26" s="69">
        <f t="shared" si="17"/>
        <v>231</v>
      </c>
      <c r="U26" s="62" t="str">
        <f t="shared" si="18"/>
        <v>M16</v>
      </c>
      <c r="V26" s="43" t="s">
        <v>0</v>
      </c>
      <c r="W26" s="209" t="str">
        <f t="shared" si="19"/>
        <v>M16</v>
      </c>
      <c r="X26" s="259">
        <f t="shared" si="20"/>
        <v>348</v>
      </c>
      <c r="Y26" s="210" t="str">
        <f t="shared" si="0"/>
        <v/>
      </c>
      <c r="Z26" s="43" t="s">
        <v>0</v>
      </c>
      <c r="AA26" s="48" t="str">
        <f t="shared" si="21"/>
        <v>CRO</v>
      </c>
      <c r="AB26" s="69">
        <f t="shared" si="22"/>
        <v>1</v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Borna</v>
      </c>
      <c r="AN26" s="27" t="str">
        <f t="shared" si="27"/>
        <v>Kuzmanić</v>
      </c>
      <c r="AO26" s="69">
        <f t="shared" si="28"/>
        <v>1451</v>
      </c>
      <c r="AP26" s="69" t="str">
        <f t="shared" si="29"/>
        <v/>
      </c>
      <c r="AQ26" s="27" t="str">
        <f t="shared" si="30"/>
        <v>Borna</v>
      </c>
      <c r="AR26" s="62" t="str">
        <f t="shared" si="31"/>
        <v>Kuzmanić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Borna</v>
      </c>
      <c r="BI26" s="27" t="str">
        <f t="shared" si="37"/>
        <v>Kuzmanić</v>
      </c>
      <c r="BJ26" s="69" t="str">
        <f t="shared" si="38"/>
        <v/>
      </c>
      <c r="BK26" s="49">
        <f t="shared" si="39"/>
        <v>1451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>15:20</v>
      </c>
      <c r="CP26" s="69" t="str">
        <f t="shared" si="52"/>
        <v>0</v>
      </c>
      <c r="CQ26" s="216" t="str">
        <f t="shared" si="53"/>
        <v/>
      </c>
      <c r="CR26" s="217">
        <f t="shared" si="4"/>
        <v>920</v>
      </c>
      <c r="CS26" s="150">
        <f t="shared" si="5"/>
        <v>1</v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>M</v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>Borna – Kuzmanić</v>
      </c>
      <c r="DI26" s="49">
        <f t="shared" si="58"/>
        <v>195</v>
      </c>
      <c r="DJ26" s="43" t="s">
        <v>0</v>
      </c>
      <c r="DK26" s="48" t="str">
        <f t="shared" si="59"/>
        <v>Borna – Kuzmanić – OK Japetić</v>
      </c>
      <c r="DL26" s="49">
        <f t="shared" si="60"/>
        <v>195</v>
      </c>
      <c r="DM26" s="43" t="s">
        <v>0</v>
      </c>
      <c r="DN26" s="48" t="str">
        <f t="shared" si="61"/>
        <v>Borna – Kuzmanić – OK Japetić – M16</v>
      </c>
      <c r="DO26" s="49">
        <f t="shared" si="62"/>
        <v>195</v>
      </c>
      <c r="DP26" s="43" t="s">
        <v>0</v>
      </c>
      <c r="DQ26" s="54">
        <f t="shared" si="63"/>
        <v>195</v>
      </c>
      <c r="DR26" s="49" cm="1">
        <f t="array" ref="DR26">IF(DQ26&lt;&gt;"",INDEX(regNatjecatelj_id,DQ26,0),IF(BF26&lt;&gt;"",BF26,""))</f>
        <v>1451</v>
      </c>
      <c r="DS26" s="43" t="s">
        <v>0</v>
      </c>
      <c r="DT26" s="54" t="str">
        <f t="shared" si="64"/>
        <v>imepre</v>
      </c>
      <c r="DU26" s="69" t="str">
        <f t="shared" si="10"/>
        <v>klu</v>
      </c>
      <c r="DV26" s="69" t="str">
        <f t="shared" si="65"/>
        <v>kat</v>
      </c>
      <c r="DW26" s="69" t="str">
        <f t="shared" si="66"/>
        <v/>
      </c>
      <c r="DX26" s="62" t="str">
        <f t="shared" si="67"/>
        <v>imepre-klu-kat</v>
      </c>
      <c r="DY26" s="43" t="s">
        <v>0</v>
      </c>
      <c r="DZ26" s="54">
        <f>IF(AN26="","",MAX(DZ$12:DZ25)+1)</f>
        <v>3398</v>
      </c>
      <c r="EA26" s="69">
        <f t="shared" si="68"/>
        <v>348</v>
      </c>
      <c r="EB26" s="69">
        <f t="shared" si="69"/>
        <v>1451</v>
      </c>
      <c r="EC26" s="69">
        <f t="shared" si="70"/>
        <v>920</v>
      </c>
      <c r="ED26" s="69">
        <f t="shared" si="71"/>
        <v>1</v>
      </c>
      <c r="EE26" s="69">
        <f t="shared" si="11"/>
        <v>1</v>
      </c>
      <c r="EF26" s="69">
        <f t="shared" si="72"/>
        <v>1</v>
      </c>
      <c r="EG26" s="69" t="str">
        <f t="shared" si="73"/>
        <v>0</v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>INSERT INTO rezultat(id,stazakategorija_id,imeprezime_id,vrijeme_sec,status_id,registracija,uparivanje_id,originalstatus_id,imeprezimealias_id,klubalias_id,kategorijaalias_id) VALUES (3398,348,1451,920,1,1,1,0,Null,Null,Null);</v>
      </c>
      <c r="EM26" s="43" t="s">
        <v>0</v>
      </c>
      <c r="EN26" s="16" t="str">
        <f t="shared" si="13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6" s="43" t="s">
        <v>0</v>
      </c>
      <c r="EP26" s="167" t="str">
        <f t="shared" si="77"/>
        <v xml:space="preserve">
INSERT INTO rezultat(id,stazakategorija_id,imeprezime_id,vrijeme_sec,status_id,registracija,uparivanje_id,originalstatus_id,imeprezimealias_id,klubalias_id,kategorijaalias_id) VALUES (3398,348,1451,920,1,1,1,0,Null,Null,Null);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Patrick</v>
      </c>
      <c r="E27" s="27" t="str">
        <f>IF(csv!E17="","",TRIM(csv!E17))</f>
        <v>Milković</v>
      </c>
      <c r="F27" s="27" t="s">
        <v>0</v>
      </c>
      <c r="G27" s="69" t="str">
        <f>IF(csv!M17="","",TRIM(csv!M17))</f>
        <v>15:27</v>
      </c>
      <c r="H27" s="69" t="str">
        <f>IF(csv!N17="","",TRIM(csv!N17))</f>
        <v>0</v>
      </c>
      <c r="I27" s="27" t="s">
        <v>0</v>
      </c>
      <c r="J27" s="27" t="str">
        <f>IF(csv!P17="","",TRIM(csv!P17))</f>
        <v>JAP</v>
      </c>
      <c r="K27" s="27" t="str">
        <f>IF(csv!Q17="","",TRIM(csv!Q17))</f>
        <v>OK Japetić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4"/>
        <v>ok</v>
      </c>
      <c r="P27" s="43"/>
      <c r="Q27" s="48" t="str">
        <f t="shared" si="15"/>
        <v>M16</v>
      </c>
      <c r="R27" s="69">
        <f>IF(Q27="","",IF(COUNTIF(Q$12:Q26,Q27)=0,R26+1,R26))</f>
        <v>2</v>
      </c>
      <c r="S27" s="69">
        <f t="shared" si="16"/>
        <v>208</v>
      </c>
      <c r="T27" s="69">
        <f t="shared" si="17"/>
        <v>231</v>
      </c>
      <c r="U27" s="62" t="str">
        <f t="shared" si="18"/>
        <v>M16</v>
      </c>
      <c r="V27" s="43" t="s">
        <v>0</v>
      </c>
      <c r="W27" s="209" t="str">
        <f t="shared" si="19"/>
        <v>M16</v>
      </c>
      <c r="X27" s="259">
        <f t="shared" si="20"/>
        <v>348</v>
      </c>
      <c r="Y27" s="210" t="str">
        <f t="shared" si="0"/>
        <v/>
      </c>
      <c r="Z27" s="43" t="s">
        <v>0</v>
      </c>
      <c r="AA27" s="48" t="str">
        <f t="shared" si="21"/>
        <v>CRO</v>
      </c>
      <c r="AB27" s="69">
        <f t="shared" si="22"/>
        <v>1</v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Patrick</v>
      </c>
      <c r="AN27" s="27" t="str">
        <f t="shared" si="27"/>
        <v>Milković</v>
      </c>
      <c r="AO27" s="69">
        <f t="shared" si="28"/>
        <v>1169</v>
      </c>
      <c r="AP27" s="69" t="str">
        <f t="shared" si="29"/>
        <v/>
      </c>
      <c r="AQ27" s="27" t="str">
        <f t="shared" si="30"/>
        <v>Patrick</v>
      </c>
      <c r="AR27" s="62" t="str">
        <f t="shared" si="31"/>
        <v>Milković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Patrick</v>
      </c>
      <c r="BI27" s="27" t="str">
        <f t="shared" si="37"/>
        <v>Milković</v>
      </c>
      <c r="BJ27" s="69" t="str">
        <f t="shared" si="38"/>
        <v/>
      </c>
      <c r="BK27" s="49">
        <f t="shared" si="39"/>
        <v>1169</v>
      </c>
      <c r="BL27" s="43" t="s">
        <v>0</v>
      </c>
      <c r="BM27" s="48" t="str">
        <f t="shared" si="40"/>
        <v>JAP</v>
      </c>
      <c r="BN27" s="27" t="str">
        <f t="shared" si="41"/>
        <v>OK Japetić</v>
      </c>
      <c r="BO27" s="69">
        <f t="shared" si="42"/>
        <v>3</v>
      </c>
      <c r="BP27" s="69" t="str">
        <f t="shared" si="2"/>
        <v/>
      </c>
      <c r="BQ27" s="27" t="str">
        <f t="shared" si="3"/>
        <v>OK Japetić</v>
      </c>
      <c r="BR27" s="27" t="str" cm="1">
        <f t="array" ref="BR27">IFERROR(""&amp;INDEX(regNatjecatelj_klub,DI27),"")</f>
        <v>OK Japetić</v>
      </c>
      <c r="BS27" s="82" t="str">
        <f t="shared" si="43"/>
        <v/>
      </c>
      <c r="BT27" s="62" t="str">
        <f t="shared" si="44"/>
        <v>OK Japetić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Japetić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3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>15:27</v>
      </c>
      <c r="CP27" s="69" t="str">
        <f t="shared" si="52"/>
        <v>0</v>
      </c>
      <c r="CQ27" s="216" t="str">
        <f t="shared" si="53"/>
        <v/>
      </c>
      <c r="CR27" s="217">
        <f t="shared" si="4"/>
        <v>927</v>
      </c>
      <c r="CS27" s="150">
        <f t="shared" si="5"/>
        <v>1</v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>M</v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>Patrick – Milković</v>
      </c>
      <c r="DI27" s="49">
        <f t="shared" si="58"/>
        <v>214</v>
      </c>
      <c r="DJ27" s="43" t="s">
        <v>0</v>
      </c>
      <c r="DK27" s="48" t="str">
        <f t="shared" si="59"/>
        <v>Patrick – Milković – OK Japetić</v>
      </c>
      <c r="DL27" s="49">
        <f t="shared" si="60"/>
        <v>214</v>
      </c>
      <c r="DM27" s="43" t="s">
        <v>0</v>
      </c>
      <c r="DN27" s="48" t="str">
        <f t="shared" si="61"/>
        <v>Patrick – Milković – OK Japetić – M16</v>
      </c>
      <c r="DO27" s="49">
        <f t="shared" si="62"/>
        <v>214</v>
      </c>
      <c r="DP27" s="43" t="s">
        <v>0</v>
      </c>
      <c r="DQ27" s="54">
        <f t="shared" si="63"/>
        <v>214</v>
      </c>
      <c r="DR27" s="49" cm="1">
        <f t="array" ref="DR27">IF(DQ27&lt;&gt;"",INDEX(regNatjecatelj_id,DQ27,0),IF(BF27&lt;&gt;"",BF27,""))</f>
        <v>1169</v>
      </c>
      <c r="DS27" s="43" t="s">
        <v>0</v>
      </c>
      <c r="DT27" s="54" t="str">
        <f t="shared" si="64"/>
        <v>imepre</v>
      </c>
      <c r="DU27" s="69" t="str">
        <f t="shared" si="10"/>
        <v>klu</v>
      </c>
      <c r="DV27" s="69" t="str">
        <f t="shared" si="65"/>
        <v>kat</v>
      </c>
      <c r="DW27" s="69" t="str">
        <f t="shared" si="66"/>
        <v/>
      </c>
      <c r="DX27" s="62" t="str">
        <f t="shared" si="67"/>
        <v>imepre-klu-kat</v>
      </c>
      <c r="DY27" s="43" t="s">
        <v>0</v>
      </c>
      <c r="DZ27" s="54">
        <f>IF(AN27="","",MAX(DZ$12:DZ26)+1)</f>
        <v>3399</v>
      </c>
      <c r="EA27" s="69">
        <f t="shared" si="68"/>
        <v>348</v>
      </c>
      <c r="EB27" s="69">
        <f t="shared" si="69"/>
        <v>1169</v>
      </c>
      <c r="EC27" s="69">
        <f t="shared" si="70"/>
        <v>927</v>
      </c>
      <c r="ED27" s="69">
        <f t="shared" si="71"/>
        <v>1</v>
      </c>
      <c r="EE27" s="69">
        <f t="shared" si="11"/>
        <v>1</v>
      </c>
      <c r="EF27" s="69">
        <f t="shared" si="72"/>
        <v>1</v>
      </c>
      <c r="EG27" s="69" t="str">
        <f t="shared" si="73"/>
        <v>0</v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>INSERT INTO rezultat(id,stazakategorija_id,imeprezime_id,vrijeme_sec,status_id,registracija,uparivanje_id,originalstatus_id,imeprezimealias_id,klubalias_id,kategorijaalias_id) VALUES (3399,348,1169,927,1,1,1,0,Null,Null,Null);</v>
      </c>
      <c r="EM27" s="43" t="s">
        <v>0</v>
      </c>
      <c r="EN27" s="16" t="str">
        <f t="shared" si="13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7" s="43" t="s">
        <v>0</v>
      </c>
      <c r="EP27" s="167" t="str">
        <f t="shared" si="77"/>
        <v xml:space="preserve">
INSERT INTO rezultat(id,stazakategorija_id,imeprezime_id,vrijeme_sec,status_id,registracija,uparivanje_id,originalstatus_id,imeprezimealias_id,klubalias_id,kategorijaalias_id) VALUES (3399,348,1169,927,1,1,1,0,Null,Null,Null);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Gabrijel</v>
      </c>
      <c r="E28" s="27" t="str">
        <f>IF(csv!E18="","",TRIM(csv!E18))</f>
        <v>Solenički</v>
      </c>
      <c r="F28" s="27" t="s">
        <v>0</v>
      </c>
      <c r="G28" s="69" t="str">
        <f>IF(csv!M18="","",TRIM(csv!M18))</f>
        <v>15:50</v>
      </c>
      <c r="H28" s="69" t="str">
        <f>IF(csv!N18="","",TRIM(csv!N18))</f>
        <v>0</v>
      </c>
      <c r="I28" s="27" t="s">
        <v>0</v>
      </c>
      <c r="J28" s="27" t="str">
        <f>IF(csv!P18="","",TRIM(csv!P18))</f>
        <v>JEL</v>
      </c>
      <c r="K28" s="27" t="str">
        <f>IF(csv!Q18="","",TRIM(csv!Q18))</f>
        <v>OK Jelen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4"/>
        <v>ok</v>
      </c>
      <c r="P28" s="43"/>
      <c r="Q28" s="48" t="str">
        <f t="shared" si="15"/>
        <v>M16</v>
      </c>
      <c r="R28" s="69">
        <f>IF(Q28="","",IF(COUNTIF(Q$12:Q27,Q28)=0,R27+1,R27))</f>
        <v>2</v>
      </c>
      <c r="S28" s="69">
        <f t="shared" si="16"/>
        <v>208</v>
      </c>
      <c r="T28" s="69">
        <f t="shared" si="17"/>
        <v>231</v>
      </c>
      <c r="U28" s="62" t="str">
        <f t="shared" si="18"/>
        <v>M16</v>
      </c>
      <c r="V28" s="43" t="s">
        <v>0</v>
      </c>
      <c r="W28" s="209" t="str">
        <f t="shared" si="19"/>
        <v>M16</v>
      </c>
      <c r="X28" s="259">
        <f t="shared" si="20"/>
        <v>348</v>
      </c>
      <c r="Y28" s="210" t="str">
        <f t="shared" si="0"/>
        <v/>
      </c>
      <c r="Z28" s="43" t="s">
        <v>0</v>
      </c>
      <c r="AA28" s="48" t="str">
        <f t="shared" si="21"/>
        <v>CRO</v>
      </c>
      <c r="AB28" s="69">
        <f t="shared" si="22"/>
        <v>1</v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Gabrijel</v>
      </c>
      <c r="AN28" s="27" t="str">
        <f t="shared" si="27"/>
        <v>Solenički</v>
      </c>
      <c r="AO28" s="69">
        <f t="shared" si="28"/>
        <v>1461</v>
      </c>
      <c r="AP28" s="69" t="str">
        <f t="shared" si="29"/>
        <v/>
      </c>
      <c r="AQ28" s="27" t="str">
        <f t="shared" si="30"/>
        <v>Gabrijel</v>
      </c>
      <c r="AR28" s="62" t="str">
        <f t="shared" si="31"/>
        <v>Solenički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Gabrijel</v>
      </c>
      <c r="BI28" s="27" t="str">
        <f t="shared" si="37"/>
        <v>Solenički</v>
      </c>
      <c r="BJ28" s="69" t="str">
        <f t="shared" si="38"/>
        <v/>
      </c>
      <c r="BK28" s="49">
        <f t="shared" si="39"/>
        <v>1461</v>
      </c>
      <c r="BL28" s="43" t="s">
        <v>0</v>
      </c>
      <c r="BM28" s="48" t="str">
        <f t="shared" si="40"/>
        <v>JEL</v>
      </c>
      <c r="BN28" s="27" t="str">
        <f t="shared" si="41"/>
        <v>OK Jelen</v>
      </c>
      <c r="BO28" s="69">
        <f t="shared" si="42"/>
        <v>4</v>
      </c>
      <c r="BP28" s="69" t="str">
        <f t="shared" si="2"/>
        <v/>
      </c>
      <c r="BQ28" s="27" t="str">
        <f t="shared" si="3"/>
        <v>OK Jelen</v>
      </c>
      <c r="BR28" s="27" t="str" cm="1">
        <f t="array" ref="BR28">IFERROR(""&amp;INDEX(regNatjecatelj_klub,DI28),"")</f>
        <v>OK Jelen</v>
      </c>
      <c r="BS28" s="82" t="str">
        <f t="shared" si="43"/>
        <v/>
      </c>
      <c r="BT28" s="62" t="str">
        <f t="shared" si="44"/>
        <v>OK Jelen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Jelen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4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>15:50</v>
      </c>
      <c r="CP28" s="69" t="str">
        <f t="shared" si="52"/>
        <v>0</v>
      </c>
      <c r="CQ28" s="216" t="str">
        <f t="shared" si="53"/>
        <v/>
      </c>
      <c r="CR28" s="217">
        <f t="shared" si="4"/>
        <v>950</v>
      </c>
      <c r="CS28" s="150">
        <f t="shared" si="5"/>
        <v>1</v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>M</v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>Gabrijel – Solenički</v>
      </c>
      <c r="DI28" s="49">
        <f t="shared" si="58"/>
        <v>300</v>
      </c>
      <c r="DJ28" s="43" t="s">
        <v>0</v>
      </c>
      <c r="DK28" s="48" t="str">
        <f t="shared" si="59"/>
        <v>Gabrijel – Solenički – OK Jelen</v>
      </c>
      <c r="DL28" s="49">
        <f t="shared" si="60"/>
        <v>300</v>
      </c>
      <c r="DM28" s="43" t="s">
        <v>0</v>
      </c>
      <c r="DN28" s="48" t="str">
        <f t="shared" si="61"/>
        <v>Gabrijel – Solenički – OK Jelen – M16</v>
      </c>
      <c r="DO28" s="49">
        <f t="shared" si="62"/>
        <v>300</v>
      </c>
      <c r="DP28" s="43" t="s">
        <v>0</v>
      </c>
      <c r="DQ28" s="54">
        <f t="shared" si="63"/>
        <v>300</v>
      </c>
      <c r="DR28" s="49" cm="1">
        <f t="array" ref="DR28">IF(DQ28&lt;&gt;"",INDEX(regNatjecatelj_id,DQ28,0),IF(BF28&lt;&gt;"",BF28,""))</f>
        <v>1461</v>
      </c>
      <c r="DS28" s="43" t="s">
        <v>0</v>
      </c>
      <c r="DT28" s="54" t="str">
        <f t="shared" si="64"/>
        <v>imepre</v>
      </c>
      <c r="DU28" s="69" t="str">
        <f t="shared" si="10"/>
        <v>klu</v>
      </c>
      <c r="DV28" s="69" t="str">
        <f t="shared" si="65"/>
        <v>kat</v>
      </c>
      <c r="DW28" s="69" t="str">
        <f t="shared" si="66"/>
        <v/>
      </c>
      <c r="DX28" s="62" t="str">
        <f t="shared" si="67"/>
        <v>imepre-klu-kat</v>
      </c>
      <c r="DY28" s="43" t="s">
        <v>0</v>
      </c>
      <c r="DZ28" s="54">
        <f>IF(AN28="","",MAX(DZ$12:DZ27)+1)</f>
        <v>3400</v>
      </c>
      <c r="EA28" s="69">
        <f t="shared" si="68"/>
        <v>348</v>
      </c>
      <c r="EB28" s="69">
        <f t="shared" si="69"/>
        <v>1461</v>
      </c>
      <c r="EC28" s="69">
        <f t="shared" si="70"/>
        <v>950</v>
      </c>
      <c r="ED28" s="69">
        <f t="shared" si="71"/>
        <v>1</v>
      </c>
      <c r="EE28" s="69">
        <f t="shared" si="11"/>
        <v>1</v>
      </c>
      <c r="EF28" s="69">
        <f t="shared" si="72"/>
        <v>1</v>
      </c>
      <c r="EG28" s="69" t="str">
        <f t="shared" si="73"/>
        <v>0</v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>INSERT INTO rezultat(id,stazakategorija_id,imeprezime_id,vrijeme_sec,status_id,registracija,uparivanje_id,originalstatus_id,imeprezimealias_id,klubalias_id,kategorijaalias_id) VALUES (3400,348,1461,950,1,1,1,0,Null,Null,Null);</v>
      </c>
      <c r="EM28" s="43" t="s">
        <v>0</v>
      </c>
      <c r="EN28" s="16" t="str">
        <f t="shared" si="13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8" s="43" t="s">
        <v>0</v>
      </c>
      <c r="EP28" s="167" t="str">
        <f t="shared" si="77"/>
        <v xml:space="preserve">
INSERT INTO rezultat(id,stazakategorija_id,imeprezime_id,vrijeme_sec,status_id,registracija,uparivanje_id,originalstatus_id,imeprezimealias_id,klubalias_id,kategorijaalias_id) VALUES (3400,348,1461,950,1,1,1,0,Null,Null,Null);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Vibor</v>
      </c>
      <c r="E29" s="27" t="str">
        <f>IF(csv!E19="","",TRIM(csv!E19))</f>
        <v>Strmečki</v>
      </c>
      <c r="F29" s="27" t="s">
        <v>0</v>
      </c>
      <c r="G29" s="69" t="str">
        <f>IF(csv!M19="","",TRIM(csv!M19))</f>
        <v>16:31</v>
      </c>
      <c r="H29" s="69" t="str">
        <f>IF(csv!N19="","",TRIM(csv!N19))</f>
        <v>0</v>
      </c>
      <c r="I29" s="27" t="s">
        <v>0</v>
      </c>
      <c r="J29" s="27" t="str">
        <f>IF(csv!P19="","",TRIM(csv!P19))</f>
        <v>Maksimir</v>
      </c>
      <c r="K29" s="27" t="str">
        <f>IF(csv!Q19="","",TRIM(csv!Q19))</f>
        <v>OK Maksimir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4"/>
        <v>ok</v>
      </c>
      <c r="P29" s="43"/>
      <c r="Q29" s="48" t="str">
        <f t="shared" si="15"/>
        <v>M16</v>
      </c>
      <c r="R29" s="69">
        <f>IF(Q29="","",IF(COUNTIF(Q$12:Q28,Q29)=0,R28+1,R28))</f>
        <v>2</v>
      </c>
      <c r="S29" s="69">
        <f t="shared" si="16"/>
        <v>208</v>
      </c>
      <c r="T29" s="69">
        <f t="shared" si="17"/>
        <v>231</v>
      </c>
      <c r="U29" s="62" t="str">
        <f t="shared" si="18"/>
        <v>M16</v>
      </c>
      <c r="V29" s="43" t="s">
        <v>0</v>
      </c>
      <c r="W29" s="209" t="str">
        <f t="shared" si="19"/>
        <v>M16</v>
      </c>
      <c r="X29" s="259">
        <f t="shared" si="20"/>
        <v>348</v>
      </c>
      <c r="Y29" s="210" t="str">
        <f t="shared" si="0"/>
        <v/>
      </c>
      <c r="Z29" s="43" t="s">
        <v>0</v>
      </c>
      <c r="AA29" s="48" t="str">
        <f t="shared" si="21"/>
        <v>CRO</v>
      </c>
      <c r="AB29" s="69">
        <f t="shared" si="22"/>
        <v>1</v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Vibor</v>
      </c>
      <c r="AN29" s="27" t="str">
        <f t="shared" si="27"/>
        <v>Strmečki</v>
      </c>
      <c r="AO29" s="69">
        <f t="shared" si="28"/>
        <v>1165</v>
      </c>
      <c r="AP29" s="69" t="str">
        <f t="shared" si="29"/>
        <v/>
      </c>
      <c r="AQ29" s="27" t="str">
        <f t="shared" si="30"/>
        <v>Vibor</v>
      </c>
      <c r="AR29" s="62" t="str">
        <f t="shared" si="31"/>
        <v>Strmečki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Vibor</v>
      </c>
      <c r="BI29" s="27" t="str">
        <f t="shared" si="37"/>
        <v>Strmečki</v>
      </c>
      <c r="BJ29" s="69" t="str">
        <f t="shared" si="38"/>
        <v/>
      </c>
      <c r="BK29" s="49">
        <f t="shared" si="39"/>
        <v>1165</v>
      </c>
      <c r="BL29" s="43" t="s">
        <v>0</v>
      </c>
      <c r="BM29" s="48" t="str">
        <f t="shared" si="40"/>
        <v>Maksimir</v>
      </c>
      <c r="BN29" s="27" t="str">
        <f t="shared" si="41"/>
        <v>OK Maksimir</v>
      </c>
      <c r="BO29" s="69">
        <f t="shared" si="42"/>
        <v>6</v>
      </c>
      <c r="BP29" s="69" t="str">
        <f t="shared" si="2"/>
        <v/>
      </c>
      <c r="BQ29" s="27" t="str">
        <f t="shared" si="3"/>
        <v>OK Maksimir</v>
      </c>
      <c r="BR29" s="27" t="str" cm="1">
        <f t="array" ref="BR29">IFERROR(""&amp;INDEX(regNatjecatelj_klub,DI29),"")</f>
        <v>OK Maksimir</v>
      </c>
      <c r="BS29" s="82" t="str">
        <f t="shared" si="43"/>
        <v/>
      </c>
      <c r="BT29" s="62" t="str">
        <f t="shared" si="44"/>
        <v>OK Maksimir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Maksimir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6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>16:31</v>
      </c>
      <c r="CP29" s="69" t="str">
        <f t="shared" si="52"/>
        <v>0</v>
      </c>
      <c r="CQ29" s="216" t="str">
        <f t="shared" si="53"/>
        <v/>
      </c>
      <c r="CR29" s="217">
        <f t="shared" si="4"/>
        <v>991</v>
      </c>
      <c r="CS29" s="150">
        <f t="shared" si="5"/>
        <v>1</v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>M</v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>Vibor – Strmečki</v>
      </c>
      <c r="DI29" s="49">
        <f t="shared" si="58"/>
        <v>508</v>
      </c>
      <c r="DJ29" s="43" t="s">
        <v>0</v>
      </c>
      <c r="DK29" s="48" t="str">
        <f t="shared" si="59"/>
        <v>Vibor – Strmečki – OK Maksimir</v>
      </c>
      <c r="DL29" s="49">
        <f t="shared" si="60"/>
        <v>508</v>
      </c>
      <c r="DM29" s="43" t="s">
        <v>0</v>
      </c>
      <c r="DN29" s="48" t="str">
        <f t="shared" si="61"/>
        <v>Vibor – Strmečki – OK Maksimir – M16</v>
      </c>
      <c r="DO29" s="49">
        <f t="shared" si="62"/>
        <v>508</v>
      </c>
      <c r="DP29" s="43" t="s">
        <v>0</v>
      </c>
      <c r="DQ29" s="54">
        <f t="shared" si="63"/>
        <v>508</v>
      </c>
      <c r="DR29" s="49" cm="1">
        <f t="array" ref="DR29">IF(DQ29&lt;&gt;"",INDEX(regNatjecatelj_id,DQ29,0),IF(BF29&lt;&gt;"",BF29,""))</f>
        <v>1165</v>
      </c>
      <c r="DS29" s="43" t="s">
        <v>0</v>
      </c>
      <c r="DT29" s="54" t="str">
        <f t="shared" si="64"/>
        <v>imepre</v>
      </c>
      <c r="DU29" s="69" t="str">
        <f t="shared" si="10"/>
        <v>klu</v>
      </c>
      <c r="DV29" s="69" t="str">
        <f t="shared" si="65"/>
        <v>kat</v>
      </c>
      <c r="DW29" s="69" t="str">
        <f t="shared" si="66"/>
        <v/>
      </c>
      <c r="DX29" s="62" t="str">
        <f t="shared" si="67"/>
        <v>imepre-klu-kat</v>
      </c>
      <c r="DY29" s="43" t="s">
        <v>0</v>
      </c>
      <c r="DZ29" s="54">
        <f>IF(AN29="","",MAX(DZ$12:DZ28)+1)</f>
        <v>3401</v>
      </c>
      <c r="EA29" s="69">
        <f t="shared" si="68"/>
        <v>348</v>
      </c>
      <c r="EB29" s="69">
        <f t="shared" si="69"/>
        <v>1165</v>
      </c>
      <c r="EC29" s="69">
        <f t="shared" si="70"/>
        <v>991</v>
      </c>
      <c r="ED29" s="69">
        <f t="shared" si="71"/>
        <v>1</v>
      </c>
      <c r="EE29" s="69">
        <f t="shared" si="11"/>
        <v>1</v>
      </c>
      <c r="EF29" s="69">
        <f t="shared" si="72"/>
        <v>1</v>
      </c>
      <c r="EG29" s="69" t="str">
        <f t="shared" si="73"/>
        <v>0</v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>INSERT INTO rezultat(id,stazakategorija_id,imeprezime_id,vrijeme_sec,status_id,registracija,uparivanje_id,originalstatus_id,imeprezimealias_id,klubalias_id,kategorijaalias_id) VALUES (3401,348,1165,991,1,1,1,0,Null,Null,Null);</v>
      </c>
      <c r="EM29" s="43" t="s">
        <v>0</v>
      </c>
      <c r="EN29" s="16" t="str">
        <f t="shared" si="13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29" s="43" t="s">
        <v>0</v>
      </c>
      <c r="EP29" s="167" t="str">
        <f t="shared" si="77"/>
        <v xml:space="preserve">
INSERT INTO rezultat(id,stazakategorija_id,imeprezime_id,vrijeme_sec,status_id,registracija,uparivanje_id,originalstatus_id,imeprezimealias_id,klubalias_id,kategorijaalias_id) VALUES (3401,348,1165,991,1,1,1,0,Null,Null,Null);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Noa</v>
      </c>
      <c r="E30" s="27" t="str">
        <f>IF(csv!E20="","",TRIM(csv!E20))</f>
        <v>Kelc</v>
      </c>
      <c r="F30" s="27" t="s">
        <v>0</v>
      </c>
      <c r="G30" s="69" t="str">
        <f>IF(csv!M20="","",TRIM(csv!M20))</f>
        <v>18:32</v>
      </c>
      <c r="H30" s="69" t="str">
        <f>IF(csv!N20="","",TRIM(csv!N20))</f>
        <v>0</v>
      </c>
      <c r="I30" s="27" t="s">
        <v>0</v>
      </c>
      <c r="J30" s="27" t="str">
        <f>IF(csv!P20="","",TRIM(csv!P20))</f>
        <v>JEL</v>
      </c>
      <c r="K30" s="27" t="str">
        <f>IF(csv!Q20="","",TRIM(csv!Q20))</f>
        <v>OK Jelen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4"/>
        <v>ok</v>
      </c>
      <c r="P30" s="43"/>
      <c r="Q30" s="48" t="str">
        <f t="shared" si="15"/>
        <v>M16</v>
      </c>
      <c r="R30" s="69">
        <f>IF(Q30="","",IF(COUNTIF(Q$12:Q29,Q30)=0,R29+1,R29))</f>
        <v>2</v>
      </c>
      <c r="S30" s="69">
        <f t="shared" si="16"/>
        <v>208</v>
      </c>
      <c r="T30" s="69">
        <f t="shared" si="17"/>
        <v>231</v>
      </c>
      <c r="U30" s="62" t="str">
        <f t="shared" si="18"/>
        <v>M16</v>
      </c>
      <c r="V30" s="43" t="s">
        <v>0</v>
      </c>
      <c r="W30" s="209" t="str">
        <f t="shared" si="19"/>
        <v>M16</v>
      </c>
      <c r="X30" s="259">
        <f t="shared" si="20"/>
        <v>348</v>
      </c>
      <c r="Y30" s="210" t="str">
        <f t="shared" si="0"/>
        <v/>
      </c>
      <c r="Z30" s="43" t="s">
        <v>0</v>
      </c>
      <c r="AA30" s="48" t="str">
        <f t="shared" si="21"/>
        <v>CRO</v>
      </c>
      <c r="AB30" s="69">
        <f t="shared" si="22"/>
        <v>1</v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Noa</v>
      </c>
      <c r="AN30" s="27" t="str">
        <f t="shared" si="27"/>
        <v>Kelc</v>
      </c>
      <c r="AO30" s="69">
        <f t="shared" si="28"/>
        <v>1173</v>
      </c>
      <c r="AP30" s="69" t="str">
        <f t="shared" si="29"/>
        <v/>
      </c>
      <c r="AQ30" s="27" t="str">
        <f t="shared" si="30"/>
        <v>Noa</v>
      </c>
      <c r="AR30" s="62" t="str">
        <f t="shared" si="31"/>
        <v>Kelc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Noa</v>
      </c>
      <c r="BI30" s="27" t="str">
        <f t="shared" si="37"/>
        <v>Kelc</v>
      </c>
      <c r="BJ30" s="69" t="str">
        <f t="shared" si="38"/>
        <v/>
      </c>
      <c r="BK30" s="49">
        <f t="shared" si="39"/>
        <v>1173</v>
      </c>
      <c r="BL30" s="43" t="s">
        <v>0</v>
      </c>
      <c r="BM30" s="48" t="str">
        <f t="shared" si="40"/>
        <v>JEL</v>
      </c>
      <c r="BN30" s="27" t="str">
        <f t="shared" si="41"/>
        <v>OK Jelen</v>
      </c>
      <c r="BO30" s="69">
        <f t="shared" si="42"/>
        <v>4</v>
      </c>
      <c r="BP30" s="69" t="str">
        <f t="shared" si="2"/>
        <v/>
      </c>
      <c r="BQ30" s="27" t="str">
        <f t="shared" si="3"/>
        <v>OK Jelen</v>
      </c>
      <c r="BR30" s="27" t="str" cm="1">
        <f t="array" ref="BR30">IFERROR(""&amp;INDEX(regNatjecatelj_klub,DI30),"")</f>
        <v>OK Jelen</v>
      </c>
      <c r="BS30" s="82" t="str">
        <f t="shared" si="43"/>
        <v/>
      </c>
      <c r="BT30" s="62" t="str">
        <f t="shared" si="44"/>
        <v>OK Jelen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Jelen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>18:32</v>
      </c>
      <c r="CP30" s="69" t="str">
        <f t="shared" si="52"/>
        <v>0</v>
      </c>
      <c r="CQ30" s="216" t="str">
        <f t="shared" si="53"/>
        <v/>
      </c>
      <c r="CR30" s="217">
        <f t="shared" si="4"/>
        <v>1112</v>
      </c>
      <c r="CS30" s="150">
        <f t="shared" si="5"/>
        <v>1</v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>M</v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>Noa – Kelc</v>
      </c>
      <c r="DI30" s="49">
        <f t="shared" si="58"/>
        <v>271</v>
      </c>
      <c r="DJ30" s="43" t="s">
        <v>0</v>
      </c>
      <c r="DK30" s="48" t="str">
        <f t="shared" si="59"/>
        <v>Noa – Kelc – OK Jelen</v>
      </c>
      <c r="DL30" s="49">
        <f t="shared" si="60"/>
        <v>271</v>
      </c>
      <c r="DM30" s="43" t="s">
        <v>0</v>
      </c>
      <c r="DN30" s="48" t="str">
        <f t="shared" si="61"/>
        <v>Noa – Kelc – OK Jelen – M16</v>
      </c>
      <c r="DO30" s="49">
        <f t="shared" si="62"/>
        <v>271</v>
      </c>
      <c r="DP30" s="43" t="s">
        <v>0</v>
      </c>
      <c r="DQ30" s="54">
        <f t="shared" si="63"/>
        <v>271</v>
      </c>
      <c r="DR30" s="49" cm="1">
        <f t="array" ref="DR30">IF(DQ30&lt;&gt;"",INDEX(regNatjecatelj_id,DQ30,0),IF(BF30&lt;&gt;"",BF30,""))</f>
        <v>1173</v>
      </c>
      <c r="DS30" s="43" t="s">
        <v>0</v>
      </c>
      <c r="DT30" s="54" t="str">
        <f t="shared" si="64"/>
        <v>imepre</v>
      </c>
      <c r="DU30" s="69" t="str">
        <f t="shared" si="10"/>
        <v>klu</v>
      </c>
      <c r="DV30" s="69" t="str">
        <f t="shared" si="65"/>
        <v>kat</v>
      </c>
      <c r="DW30" s="69" t="str">
        <f t="shared" si="66"/>
        <v/>
      </c>
      <c r="DX30" s="62" t="str">
        <f t="shared" si="67"/>
        <v>imepre-klu-kat</v>
      </c>
      <c r="DY30" s="43" t="s">
        <v>0</v>
      </c>
      <c r="DZ30" s="54">
        <f>IF(AN30="","",MAX(DZ$12:DZ29)+1)</f>
        <v>3402</v>
      </c>
      <c r="EA30" s="69">
        <f t="shared" si="68"/>
        <v>348</v>
      </c>
      <c r="EB30" s="69">
        <f t="shared" si="69"/>
        <v>1173</v>
      </c>
      <c r="EC30" s="69">
        <f t="shared" si="70"/>
        <v>1112</v>
      </c>
      <c r="ED30" s="69">
        <f t="shared" si="71"/>
        <v>1</v>
      </c>
      <c r="EE30" s="69">
        <f t="shared" si="11"/>
        <v>1</v>
      </c>
      <c r="EF30" s="69">
        <f t="shared" si="72"/>
        <v>1</v>
      </c>
      <c r="EG30" s="69" t="str">
        <f t="shared" si="73"/>
        <v>0</v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>INSERT INTO rezultat(id,stazakategorija_id,imeprezime_id,vrijeme_sec,status_id,registracija,uparivanje_id,originalstatus_id,imeprezimealias_id,klubalias_id,kategorijaalias_id) VALUES (3402,348,1173,1112,1,1,1,0,Null,Null,Null);</v>
      </c>
      <c r="EM30" s="43" t="s">
        <v>0</v>
      </c>
      <c r="EN30" s="16" t="str">
        <f t="shared" si="13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30" s="43" t="s">
        <v>0</v>
      </c>
      <c r="EP30" s="167" t="str">
        <f t="shared" si="77"/>
        <v xml:space="preserve">
INSERT INTO rezultat(id,stazakategorija_id,imeprezime_id,vrijeme_sec,status_id,registracija,uparivanje_id,originalstatus_id,imeprezimealias_id,klubalias_id,kategorijaalias_id) VALUES (3402,348,1173,1112,1,1,1,0,Null,Null,Null);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Matko</v>
      </c>
      <c r="E31" s="27" t="str">
        <f>IF(csv!E21="","",TRIM(csv!E21))</f>
        <v>Nikolić</v>
      </c>
      <c r="F31" s="27" t="s">
        <v>0</v>
      </c>
      <c r="G31" s="69" t="str">
        <f>IF(csv!M21="","",TRIM(csv!M21))</f>
        <v>19:06</v>
      </c>
      <c r="H31" s="69" t="str">
        <f>IF(csv!N21="","",TRIM(csv!N21))</f>
        <v>0</v>
      </c>
      <c r="I31" s="27" t="s">
        <v>0</v>
      </c>
      <c r="J31" s="27" t="str">
        <f>IF(csv!P21="","",TRIM(csv!P21))</f>
        <v>Vihor</v>
      </c>
      <c r="K31" s="27" t="str">
        <f>IF(csv!Q21="","",TRIM(csv!Q21))</f>
        <v>OK Vihor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4"/>
        <v>ok</v>
      </c>
      <c r="P31" s="43"/>
      <c r="Q31" s="48" t="str">
        <f t="shared" si="15"/>
        <v>M16</v>
      </c>
      <c r="R31" s="69">
        <f>IF(Q31="","",IF(COUNTIF(Q$12:Q30,Q31)=0,R30+1,R30))</f>
        <v>2</v>
      </c>
      <c r="S31" s="69">
        <f t="shared" si="16"/>
        <v>208</v>
      </c>
      <c r="T31" s="69">
        <f t="shared" si="17"/>
        <v>231</v>
      </c>
      <c r="U31" s="62" t="str">
        <f t="shared" si="18"/>
        <v>M16</v>
      </c>
      <c r="V31" s="43" t="s">
        <v>0</v>
      </c>
      <c r="W31" s="209" t="str">
        <f t="shared" si="19"/>
        <v>M16</v>
      </c>
      <c r="X31" s="259">
        <f t="shared" si="20"/>
        <v>348</v>
      </c>
      <c r="Y31" s="210" t="str">
        <f t="shared" si="0"/>
        <v/>
      </c>
      <c r="Z31" s="43" t="s">
        <v>0</v>
      </c>
      <c r="AA31" s="48" t="str">
        <f t="shared" si="21"/>
        <v>CRO</v>
      </c>
      <c r="AB31" s="69">
        <f t="shared" si="22"/>
        <v>1</v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Matko</v>
      </c>
      <c r="AN31" s="27" t="str">
        <f t="shared" si="27"/>
        <v>Nikolić</v>
      </c>
      <c r="AO31" s="69">
        <f t="shared" si="28"/>
        <v>1054</v>
      </c>
      <c r="AP31" s="69" t="str">
        <f t="shared" si="29"/>
        <v/>
      </c>
      <c r="AQ31" s="27" t="str">
        <f t="shared" si="30"/>
        <v>Matko</v>
      </c>
      <c r="AR31" s="62" t="str">
        <f t="shared" si="31"/>
        <v>Nikolić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Matko</v>
      </c>
      <c r="BI31" s="27" t="str">
        <f t="shared" si="37"/>
        <v>Nikolić</v>
      </c>
      <c r="BJ31" s="69" t="str">
        <f t="shared" si="38"/>
        <v/>
      </c>
      <c r="BK31" s="49">
        <f t="shared" si="39"/>
        <v>1054</v>
      </c>
      <c r="BL31" s="43" t="s">
        <v>0</v>
      </c>
      <c r="BM31" s="48" t="str">
        <f t="shared" si="40"/>
        <v>Vihor</v>
      </c>
      <c r="BN31" s="27" t="str">
        <f t="shared" si="41"/>
        <v>OK Vihor</v>
      </c>
      <c r="BO31" s="69">
        <f t="shared" si="42"/>
        <v>12</v>
      </c>
      <c r="BP31" s="69" t="str">
        <f t="shared" si="2"/>
        <v/>
      </c>
      <c r="BQ31" s="27" t="str">
        <f t="shared" si="3"/>
        <v>OK Vihor</v>
      </c>
      <c r="BR31" s="27" t="str" cm="1">
        <f t="array" ref="BR31">IFERROR(""&amp;INDEX(regNatjecatelj_klub,DI31),"")</f>
        <v>OK Vihor</v>
      </c>
      <c r="BS31" s="82" t="str">
        <f t="shared" si="43"/>
        <v/>
      </c>
      <c r="BT31" s="62" t="str">
        <f t="shared" si="44"/>
        <v>OK Vihor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Vihor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>19:06</v>
      </c>
      <c r="CP31" s="69" t="str">
        <f t="shared" si="52"/>
        <v>0</v>
      </c>
      <c r="CQ31" s="216" t="str">
        <f t="shared" si="53"/>
        <v/>
      </c>
      <c r="CR31" s="217">
        <f t="shared" si="4"/>
        <v>1146</v>
      </c>
      <c r="CS31" s="150">
        <f t="shared" si="5"/>
        <v>1</v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>M</v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>Matko – Nikolić</v>
      </c>
      <c r="DI31" s="49">
        <f t="shared" si="58"/>
        <v>975</v>
      </c>
      <c r="DJ31" s="43" t="s">
        <v>0</v>
      </c>
      <c r="DK31" s="48" t="str">
        <f t="shared" si="59"/>
        <v>Matko – Nikolić – OK Vihor</v>
      </c>
      <c r="DL31" s="49">
        <f t="shared" si="60"/>
        <v>975</v>
      </c>
      <c r="DM31" s="43" t="s">
        <v>0</v>
      </c>
      <c r="DN31" s="48" t="str">
        <f t="shared" si="61"/>
        <v>Matko – Nikolić – OK Vihor – M16</v>
      </c>
      <c r="DO31" s="49">
        <f t="shared" si="62"/>
        <v>975</v>
      </c>
      <c r="DP31" s="43" t="s">
        <v>0</v>
      </c>
      <c r="DQ31" s="54">
        <f t="shared" si="63"/>
        <v>975</v>
      </c>
      <c r="DR31" s="49" cm="1">
        <f t="array" ref="DR31">IF(DQ31&lt;&gt;"",INDEX(regNatjecatelj_id,DQ31,0),IF(BF31&lt;&gt;"",BF31,""))</f>
        <v>1054</v>
      </c>
      <c r="DS31" s="43" t="s">
        <v>0</v>
      </c>
      <c r="DT31" s="54" t="str">
        <f t="shared" si="64"/>
        <v>imepre</v>
      </c>
      <c r="DU31" s="69" t="str">
        <f t="shared" si="10"/>
        <v>klu</v>
      </c>
      <c r="DV31" s="69" t="str">
        <f t="shared" si="65"/>
        <v>kat</v>
      </c>
      <c r="DW31" s="69" t="str">
        <f t="shared" si="66"/>
        <v/>
      </c>
      <c r="DX31" s="62" t="str">
        <f t="shared" si="67"/>
        <v>imepre-klu-kat</v>
      </c>
      <c r="DY31" s="43" t="s">
        <v>0</v>
      </c>
      <c r="DZ31" s="54">
        <f>IF(AN31="","",MAX(DZ$12:DZ30)+1)</f>
        <v>3403</v>
      </c>
      <c r="EA31" s="69">
        <f t="shared" si="68"/>
        <v>348</v>
      </c>
      <c r="EB31" s="69">
        <f t="shared" si="69"/>
        <v>1054</v>
      </c>
      <c r="EC31" s="69">
        <f t="shared" si="70"/>
        <v>1146</v>
      </c>
      <c r="ED31" s="69">
        <f t="shared" si="71"/>
        <v>1</v>
      </c>
      <c r="EE31" s="69">
        <f t="shared" si="11"/>
        <v>1</v>
      </c>
      <c r="EF31" s="69">
        <f t="shared" si="72"/>
        <v>1</v>
      </c>
      <c r="EG31" s="69" t="str">
        <f t="shared" si="73"/>
        <v>0</v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>INSERT INTO rezultat(id,stazakategorija_id,imeprezime_id,vrijeme_sec,status_id,registracija,uparivanje_id,originalstatus_id,imeprezimealias_id,klubalias_id,kategorijaalias_id) VALUES (3403,348,1054,1146,1,1,1,0,Null,Null,Null);</v>
      </c>
      <c r="EM31" s="43" t="s">
        <v>0</v>
      </c>
      <c r="EN31" s="16" t="str">
        <f t="shared" si="13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31" s="43" t="s">
        <v>0</v>
      </c>
      <c r="EP31" s="167" t="str">
        <f t="shared" si="77"/>
        <v xml:space="preserve">
INSERT INTO rezultat(id,stazakategorija_id,imeprezime_id,vrijeme_sec,status_id,registracija,uparivanje_id,originalstatus_id,imeprezimealias_id,klubalias_id,kategorijaalias_id) VALUES (3403,348,1054,1146,1,1,1,0,Null,Null,Null);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Adam</v>
      </c>
      <c r="E32" s="27" t="str">
        <f>IF(csv!E22="","",TRIM(csv!E22))</f>
        <v>Anadolac</v>
      </c>
      <c r="F32" s="27" t="s">
        <v>0</v>
      </c>
      <c r="G32" s="69" t="str">
        <f>IF(csv!M22="","",TRIM(csv!M22))</f>
        <v>31:04</v>
      </c>
      <c r="H32" s="69" t="str">
        <f>IF(csv!N22="","",TRIM(csv!N22))</f>
        <v>0</v>
      </c>
      <c r="I32" s="27" t="s">
        <v>0</v>
      </c>
      <c r="J32" s="27" t="str">
        <f>IF(csv!P22="","",TRIM(csv!P22))</f>
        <v>OK Varaždin</v>
      </c>
      <c r="K32" s="27" t="str">
        <f>IF(csv!Q22="","",TRIM(csv!Q22))</f>
        <v>OK Varaždin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4"/>
        <v>ok</v>
      </c>
      <c r="P32" s="43"/>
      <c r="Q32" s="48" t="str">
        <f t="shared" si="15"/>
        <v>M16</v>
      </c>
      <c r="R32" s="69">
        <f>IF(Q32="","",IF(COUNTIF(Q$12:Q31,Q32)=0,R31+1,R31))</f>
        <v>2</v>
      </c>
      <c r="S32" s="69">
        <f t="shared" si="16"/>
        <v>208</v>
      </c>
      <c r="T32" s="69">
        <f t="shared" si="17"/>
        <v>231</v>
      </c>
      <c r="U32" s="62" t="str">
        <f t="shared" si="18"/>
        <v>M16</v>
      </c>
      <c r="V32" s="43" t="s">
        <v>0</v>
      </c>
      <c r="W32" s="209" t="str">
        <f t="shared" si="19"/>
        <v>M16</v>
      </c>
      <c r="X32" s="259">
        <f t="shared" si="20"/>
        <v>348</v>
      </c>
      <c r="Y32" s="210" t="str">
        <f t="shared" si="0"/>
        <v/>
      </c>
      <c r="Z32" s="43" t="s">
        <v>0</v>
      </c>
      <c r="AA32" s="48" t="str">
        <f t="shared" si="21"/>
        <v>CRO</v>
      </c>
      <c r="AB32" s="69">
        <f t="shared" si="22"/>
        <v>1</v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Adam</v>
      </c>
      <c r="AN32" s="27" t="str">
        <f t="shared" si="27"/>
        <v>Anadolac</v>
      </c>
      <c r="AO32" s="69">
        <f t="shared" si="28"/>
        <v>1050</v>
      </c>
      <c r="AP32" s="69" t="str">
        <f t="shared" si="29"/>
        <v/>
      </c>
      <c r="AQ32" s="27" t="str">
        <f t="shared" si="30"/>
        <v>Adam</v>
      </c>
      <c r="AR32" s="62" t="str">
        <f t="shared" si="31"/>
        <v>Anadolac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Adam</v>
      </c>
      <c r="BI32" s="27" t="str">
        <f t="shared" si="37"/>
        <v>Anadolac</v>
      </c>
      <c r="BJ32" s="69" t="str">
        <f t="shared" si="38"/>
        <v/>
      </c>
      <c r="BK32" s="49">
        <f t="shared" si="39"/>
        <v>1050</v>
      </c>
      <c r="BL32" s="43" t="s">
        <v>0</v>
      </c>
      <c r="BM32" s="48" t="str">
        <f t="shared" si="40"/>
        <v>OK Varaždin</v>
      </c>
      <c r="BN32" s="27" t="str">
        <f t="shared" si="41"/>
        <v>OK Varaždin</v>
      </c>
      <c r="BO32" s="69">
        <f t="shared" si="42"/>
        <v>11</v>
      </c>
      <c r="BP32" s="69" t="str">
        <f t="shared" si="2"/>
        <v/>
      </c>
      <c r="BQ32" s="27" t="str">
        <f t="shared" si="3"/>
        <v>OK Varaždin</v>
      </c>
      <c r="BR32" s="27" t="str" cm="1">
        <f t="array" ref="BR32">IFERROR(""&amp;INDEX(regNatjecatelj_klub,DI32),"")</f>
        <v>OK Varaždin</v>
      </c>
      <c r="BS32" s="82" t="str">
        <f t="shared" si="43"/>
        <v/>
      </c>
      <c r="BT32" s="62" t="str">
        <f t="shared" si="44"/>
        <v>OK Varaždin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Varaždin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11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>31:04</v>
      </c>
      <c r="CP32" s="69" t="str">
        <f t="shared" si="52"/>
        <v>0</v>
      </c>
      <c r="CQ32" s="216" t="str">
        <f t="shared" si="53"/>
        <v/>
      </c>
      <c r="CR32" s="217">
        <f t="shared" si="4"/>
        <v>1864</v>
      </c>
      <c r="CS32" s="150">
        <f t="shared" si="5"/>
        <v>1</v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>M</v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>Adam – Anadolac</v>
      </c>
      <c r="DI32" s="49">
        <f t="shared" si="58"/>
        <v>665</v>
      </c>
      <c r="DJ32" s="43" t="s">
        <v>0</v>
      </c>
      <c r="DK32" s="48" t="str">
        <f t="shared" si="59"/>
        <v>Adam – Anadolac – OK Varaždin</v>
      </c>
      <c r="DL32" s="49">
        <f t="shared" si="60"/>
        <v>665</v>
      </c>
      <c r="DM32" s="43" t="s">
        <v>0</v>
      </c>
      <c r="DN32" s="48" t="str">
        <f t="shared" si="61"/>
        <v>Adam – Anadolac – OK Varaždin – M16</v>
      </c>
      <c r="DO32" s="49">
        <f t="shared" si="62"/>
        <v>665</v>
      </c>
      <c r="DP32" s="43" t="s">
        <v>0</v>
      </c>
      <c r="DQ32" s="54">
        <f t="shared" si="63"/>
        <v>665</v>
      </c>
      <c r="DR32" s="49" cm="1">
        <f t="array" ref="DR32">IF(DQ32&lt;&gt;"",INDEX(regNatjecatelj_id,DQ32,0),IF(BF32&lt;&gt;"",BF32,""))</f>
        <v>1050</v>
      </c>
      <c r="DS32" s="43" t="s">
        <v>0</v>
      </c>
      <c r="DT32" s="54" t="str">
        <f t="shared" si="64"/>
        <v>imepre</v>
      </c>
      <c r="DU32" s="69" t="str">
        <f t="shared" si="10"/>
        <v>klu</v>
      </c>
      <c r="DV32" s="69" t="str">
        <f t="shared" si="65"/>
        <v>kat</v>
      </c>
      <c r="DW32" s="69" t="str">
        <f t="shared" si="66"/>
        <v/>
      </c>
      <c r="DX32" s="62" t="str">
        <f t="shared" si="67"/>
        <v>imepre-klu-kat</v>
      </c>
      <c r="DY32" s="43" t="s">
        <v>0</v>
      </c>
      <c r="DZ32" s="54">
        <f>IF(AN32="","",MAX(DZ$12:DZ31)+1)</f>
        <v>3404</v>
      </c>
      <c r="EA32" s="69">
        <f t="shared" si="68"/>
        <v>348</v>
      </c>
      <c r="EB32" s="69">
        <f t="shared" si="69"/>
        <v>1050</v>
      </c>
      <c r="EC32" s="69">
        <f t="shared" si="70"/>
        <v>1864</v>
      </c>
      <c r="ED32" s="69">
        <f t="shared" si="71"/>
        <v>1</v>
      </c>
      <c r="EE32" s="69">
        <f t="shared" si="11"/>
        <v>1</v>
      </c>
      <c r="EF32" s="69">
        <f t="shared" si="72"/>
        <v>1</v>
      </c>
      <c r="EG32" s="69" t="str">
        <f t="shared" si="73"/>
        <v>0</v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>INSERT INTO rezultat(id,stazakategorija_id,imeprezime_id,vrijeme_sec,status_id,registracija,uparivanje_id,originalstatus_id,imeprezimealias_id,klubalias_id,kategorijaalias_id) VALUES (3404,348,1050,1864,1,1,1,0,Null,Null,Null);</v>
      </c>
      <c r="EM32" s="43" t="s">
        <v>0</v>
      </c>
      <c r="EN32" s="16" t="str">
        <f t="shared" si="13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32" s="43" t="s">
        <v>0</v>
      </c>
      <c r="EP32" s="167" t="str">
        <f t="shared" si="77"/>
        <v xml:space="preserve">
INSERT INTO rezultat(id,stazakategorija_id,imeprezime_id,vrijeme_sec,status_id,registracija,uparivanje_id,originalstatus_id,imeprezimealias_id,klubalias_id,kategorijaalias_id) VALUES (3404,348,1050,1864,1,1,1,0,Null,Null,Null);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M16</v>
      </c>
      <c r="C33" s="27" t="s">
        <v>0</v>
      </c>
      <c r="D33" s="27" t="str">
        <f>IF(csv!F23="","",TRIM(csv!F23))</f>
        <v>Noa</v>
      </c>
      <c r="E33" s="27" t="str">
        <f>IF(csv!E23="","",TRIM(csv!E23))</f>
        <v>Turk</v>
      </c>
      <c r="F33" s="27" t="s">
        <v>0</v>
      </c>
      <c r="G33" s="69" t="str">
        <f>IF(csv!M23="","",TRIM(csv!M23))</f>
        <v/>
      </c>
      <c r="H33" s="69" t="str">
        <f>IF(csv!N23="","",TRIM(csv!N23))</f>
        <v>1</v>
      </c>
      <c r="I33" s="27" t="s">
        <v>0</v>
      </c>
      <c r="J33" s="27" t="str">
        <f>IF(csv!P23="","",TRIM(csv!P23))</f>
        <v>OKM</v>
      </c>
      <c r="K33" s="27" t="str">
        <f>IF(csv!Q23="","",TRIM(csv!Q23))</f>
        <v>OK Medjimurje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4"/>
        <v>ok</v>
      </c>
      <c r="P33" s="43"/>
      <c r="Q33" s="48" t="str">
        <f t="shared" si="15"/>
        <v>M16</v>
      </c>
      <c r="R33" s="69">
        <f>IF(Q33="","",IF(COUNTIF(Q$12:Q32,Q33)=0,R32+1,R32))</f>
        <v>2</v>
      </c>
      <c r="S33" s="69">
        <f t="shared" si="16"/>
        <v>208</v>
      </c>
      <c r="T33" s="69">
        <f t="shared" si="17"/>
        <v>231</v>
      </c>
      <c r="U33" s="62" t="str">
        <f t="shared" si="18"/>
        <v>M16</v>
      </c>
      <c r="V33" s="43" t="s">
        <v>0</v>
      </c>
      <c r="W33" s="209" t="str">
        <f t="shared" si="19"/>
        <v>M16</v>
      </c>
      <c r="X33" s="259">
        <f t="shared" si="20"/>
        <v>348</v>
      </c>
      <c r="Y33" s="210" t="str">
        <f t="shared" si="0"/>
        <v/>
      </c>
      <c r="Z33" s="43" t="s">
        <v>0</v>
      </c>
      <c r="AA33" s="48" t="str">
        <f t="shared" si="21"/>
        <v>CRO</v>
      </c>
      <c r="AB33" s="69">
        <f t="shared" si="22"/>
        <v>1</v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Noa</v>
      </c>
      <c r="AN33" s="27" t="str">
        <f t="shared" si="27"/>
        <v>Turk</v>
      </c>
      <c r="AO33" s="69">
        <f t="shared" si="28"/>
        <v>1308</v>
      </c>
      <c r="AP33" s="69" t="str">
        <f t="shared" si="29"/>
        <v/>
      </c>
      <c r="AQ33" s="27" t="str">
        <f t="shared" si="30"/>
        <v>Noa</v>
      </c>
      <c r="AR33" s="62" t="str">
        <f t="shared" si="31"/>
        <v>Turk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Noa</v>
      </c>
      <c r="BI33" s="27" t="str">
        <f t="shared" si="37"/>
        <v>Turk</v>
      </c>
      <c r="BJ33" s="69" t="str">
        <f t="shared" si="38"/>
        <v/>
      </c>
      <c r="BK33" s="49">
        <f t="shared" si="39"/>
        <v>1308</v>
      </c>
      <c r="BL33" s="43" t="s">
        <v>0</v>
      </c>
      <c r="BM33" s="48" t="str">
        <f t="shared" si="40"/>
        <v>OKM</v>
      </c>
      <c r="BN33" s="27" t="str">
        <f t="shared" si="41"/>
        <v>OK Medjimurje</v>
      </c>
      <c r="BO33" s="69" t="str">
        <f t="shared" si="42"/>
        <v>NEMA</v>
      </c>
      <c r="BP33" s="69">
        <f t="shared" si="2"/>
        <v>2</v>
      </c>
      <c r="BQ33" s="27" t="str">
        <f t="shared" si="3"/>
        <v>OK Međimurje</v>
      </c>
      <c r="BR33" s="27" t="str" cm="1">
        <f t="array" ref="BR33">IFERROR(""&amp;INDEX(regNatjecatelj_klub,DI33),"")</f>
        <v>OK Međimurje</v>
      </c>
      <c r="BS33" s="82" t="str">
        <f t="shared" si="43"/>
        <v/>
      </c>
      <c r="BT33" s="62" t="str">
        <f t="shared" si="44"/>
        <v>OK Međimurje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Međimurje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7</v>
      </c>
      <c r="CM33" s="150">
        <f>IF(BP33="","",IF(BP33&lt;&gt;"NEMA",BP33,IF(CE33&lt;&gt;"",CE33,IFERROR(INDEX(CM$12:CM32,MATCH(BN33,BN$12:BN32,0)),""))))</f>
        <v>2</v>
      </c>
      <c r="CN33" s="43" t="s">
        <v>0</v>
      </c>
      <c r="CO33" s="54" t="str">
        <f t="shared" si="51"/>
        <v/>
      </c>
      <c r="CP33" s="69" t="str">
        <f t="shared" si="52"/>
        <v>1</v>
      </c>
      <c r="CQ33" s="216" t="str">
        <f t="shared" si="53"/>
        <v/>
      </c>
      <c r="CR33" s="217" t="str">
        <f t="shared" si="4"/>
        <v/>
      </c>
      <c r="CS33" s="150">
        <f t="shared" si="5"/>
        <v>6</v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>M</v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>Noa – Turk</v>
      </c>
      <c r="DI33" s="49">
        <f t="shared" si="58"/>
        <v>571</v>
      </c>
      <c r="DJ33" s="43" t="s">
        <v>0</v>
      </c>
      <c r="DK33" s="48" t="str">
        <f t="shared" si="59"/>
        <v>Noa – Turk – OK Međimurje</v>
      </c>
      <c r="DL33" s="49">
        <f t="shared" si="60"/>
        <v>571</v>
      </c>
      <c r="DM33" s="43" t="s">
        <v>0</v>
      </c>
      <c r="DN33" s="48" t="str">
        <f t="shared" si="61"/>
        <v>Noa – Turk – OK Međimurje – M16</v>
      </c>
      <c r="DO33" s="49" t="str">
        <f t="shared" si="62"/>
        <v>NEMA</v>
      </c>
      <c r="DP33" s="43" t="s">
        <v>0</v>
      </c>
      <c r="DQ33" s="54">
        <f t="shared" si="63"/>
        <v>571</v>
      </c>
      <c r="DR33" s="49" cm="1">
        <f t="array" ref="DR33">IF(DQ33&lt;&gt;"",INDEX(regNatjecatelj_id,DQ33,0),IF(BF33&lt;&gt;"",BF33,""))</f>
        <v>1308</v>
      </c>
      <c r="DS33" s="43" t="s">
        <v>0</v>
      </c>
      <c r="DT33" s="54" t="str">
        <f t="shared" si="64"/>
        <v>imepre</v>
      </c>
      <c r="DU33" s="69" t="str">
        <f t="shared" si="10"/>
        <v>klu(ali)</v>
      </c>
      <c r="DV33" s="69" t="str">
        <f t="shared" si="65"/>
        <v>kat</v>
      </c>
      <c r="DW33" s="69" t="str">
        <f t="shared" si="66"/>
        <v/>
      </c>
      <c r="DX33" s="62" t="str">
        <f t="shared" si="67"/>
        <v>imepre-klu(ali)-kat</v>
      </c>
      <c r="DY33" s="43" t="s">
        <v>0</v>
      </c>
      <c r="DZ33" s="54">
        <f>IF(AN33="","",MAX(DZ$12:DZ32)+1)</f>
        <v>3405</v>
      </c>
      <c r="EA33" s="69">
        <f t="shared" si="68"/>
        <v>348</v>
      </c>
      <c r="EB33" s="69">
        <f t="shared" si="69"/>
        <v>1308</v>
      </c>
      <c r="EC33" s="69" t="str">
        <f t="shared" si="70"/>
        <v/>
      </c>
      <c r="ED33" s="69">
        <f t="shared" si="71"/>
        <v>6</v>
      </c>
      <c r="EE33" s="69">
        <f t="shared" si="11"/>
        <v>0</v>
      </c>
      <c r="EF33" s="69">
        <f t="shared" si="72"/>
        <v>3</v>
      </c>
      <c r="EG33" s="69" t="str">
        <f t="shared" si="73"/>
        <v>1</v>
      </c>
      <c r="EH33" s="69" t="str">
        <f t="shared" si="12"/>
        <v/>
      </c>
      <c r="EI33" s="69">
        <f t="shared" si="74"/>
        <v>2</v>
      </c>
      <c r="EJ33" s="49" t="str">
        <f t="shared" si="75"/>
        <v/>
      </c>
      <c r="EK33" s="43" t="s">
        <v>0</v>
      </c>
      <c r="EL33" s="16" t="str">
        <f t="shared" si="76"/>
        <v>INSERT INTO rezultat(id,stazakategorija_id,imeprezime_id,vrijeme_sec,status_id,registracija,uparivanje_id,originalstatus_id,imeprezimealias_id,klubalias_id,kategorijaalias_id) VALUES (3405,348,1308,Null,6,0,3,1,Null,2,Null);</v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7"/>
        <v xml:space="preserve">
INSERT INTO rezultat(id,stazakategorija_id,imeprezime_id,vrijeme_sec,status_id,registracija,uparivanje_id,originalstatus_id,imeprezimealias_id,klubalias_id,kategorijaalias_id) VALUES (3405,348,1308,Null,6,0,3,1,Null,2,Null);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Karlo</v>
      </c>
      <c r="E34" s="27" t="str">
        <f>IF(csv!E24="","",TRIM(csv!E24))</f>
        <v>Lesjak</v>
      </c>
      <c r="F34" s="27" t="s">
        <v>0</v>
      </c>
      <c r="G34" s="69" t="str">
        <f>IF(csv!M24="","",TRIM(csv!M24))</f>
        <v>20:45</v>
      </c>
      <c r="H34" s="69" t="str">
        <f>IF(csv!N24="","",TRIM(csv!N24))</f>
        <v>3</v>
      </c>
      <c r="I34" s="27" t="s">
        <v>0</v>
      </c>
      <c r="J34" s="27" t="str">
        <f>IF(csv!P24="","",TRIM(csv!P24))</f>
        <v>JAP</v>
      </c>
      <c r="K34" s="27" t="str">
        <f>IF(csv!Q24="","",TRIM(csv!Q24))</f>
        <v>OK Japetić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4"/>
        <v>ok</v>
      </c>
      <c r="P34" s="43"/>
      <c r="Q34" s="48" t="str">
        <f t="shared" si="15"/>
        <v>M16</v>
      </c>
      <c r="R34" s="69">
        <f>IF(Q34="","",IF(COUNTIF(Q$12:Q33,Q34)=0,R33+1,R33))</f>
        <v>2</v>
      </c>
      <c r="S34" s="69">
        <f t="shared" si="16"/>
        <v>208</v>
      </c>
      <c r="T34" s="69">
        <f t="shared" si="17"/>
        <v>231</v>
      </c>
      <c r="U34" s="62" t="str">
        <f t="shared" si="18"/>
        <v>M16</v>
      </c>
      <c r="V34" s="43" t="s">
        <v>0</v>
      </c>
      <c r="W34" s="209" t="str">
        <f t="shared" si="19"/>
        <v>M16</v>
      </c>
      <c r="X34" s="259">
        <f t="shared" si="20"/>
        <v>348</v>
      </c>
      <c r="Y34" s="210" t="str">
        <f t="shared" si="0"/>
        <v/>
      </c>
      <c r="Z34" s="43" t="s">
        <v>0</v>
      </c>
      <c r="AA34" s="48" t="str">
        <f t="shared" si="21"/>
        <v>CRO</v>
      </c>
      <c r="AB34" s="69">
        <f t="shared" si="22"/>
        <v>1</v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Karlo</v>
      </c>
      <c r="AN34" s="27" t="str">
        <f t="shared" si="27"/>
        <v>Lesjak</v>
      </c>
      <c r="AO34" s="69">
        <f t="shared" si="28"/>
        <v>1553</v>
      </c>
      <c r="AP34" s="69" t="str">
        <f t="shared" si="29"/>
        <v/>
      </c>
      <c r="AQ34" s="27" t="str">
        <f t="shared" si="30"/>
        <v>Karlo</v>
      </c>
      <c r="AR34" s="62" t="str">
        <f t="shared" si="31"/>
        <v>Lesjak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Karlo</v>
      </c>
      <c r="BI34" s="27" t="str">
        <f t="shared" si="37"/>
        <v>Lesjak</v>
      </c>
      <c r="BJ34" s="69" t="str">
        <f t="shared" si="38"/>
        <v/>
      </c>
      <c r="BK34" s="49">
        <f t="shared" si="39"/>
        <v>1553</v>
      </c>
      <c r="BL34" s="43" t="s">
        <v>0</v>
      </c>
      <c r="BM34" s="48" t="str">
        <f t="shared" si="40"/>
        <v>JAP</v>
      </c>
      <c r="BN34" s="27" t="str">
        <f t="shared" si="41"/>
        <v>OK Japetić</v>
      </c>
      <c r="BO34" s="69">
        <f t="shared" si="42"/>
        <v>3</v>
      </c>
      <c r="BP34" s="69" t="str">
        <f t="shared" si="2"/>
        <v/>
      </c>
      <c r="BQ34" s="27" t="str">
        <f t="shared" si="3"/>
        <v>OK Japetić</v>
      </c>
      <c r="BR34" s="27" t="str" cm="1">
        <f t="array" ref="BR34">IFERROR(""&amp;INDEX(regNatjecatelj_klub,DI34),"")</f>
        <v>OK Japetić</v>
      </c>
      <c r="BS34" s="82" t="str">
        <f t="shared" si="43"/>
        <v/>
      </c>
      <c r="BT34" s="62" t="str">
        <f t="shared" si="44"/>
        <v>OK Japetić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Japetić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3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>20:45</v>
      </c>
      <c r="CP34" s="69" t="str">
        <f t="shared" si="52"/>
        <v>3</v>
      </c>
      <c r="CQ34" s="216" t="str">
        <f t="shared" si="53"/>
        <v/>
      </c>
      <c r="CR34" s="217">
        <f t="shared" si="4"/>
        <v>1245</v>
      </c>
      <c r="CS34" s="150">
        <f t="shared" si="5"/>
        <v>3</v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>M</v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>Karlo – Lesjak</v>
      </c>
      <c r="DI34" s="49">
        <f t="shared" si="58"/>
        <v>201</v>
      </c>
      <c r="DJ34" s="43" t="s">
        <v>0</v>
      </c>
      <c r="DK34" s="48" t="str">
        <f t="shared" si="59"/>
        <v>Karlo – Lesjak – OK Japetić</v>
      </c>
      <c r="DL34" s="49">
        <f t="shared" si="60"/>
        <v>201</v>
      </c>
      <c r="DM34" s="43" t="s">
        <v>0</v>
      </c>
      <c r="DN34" s="48" t="str">
        <f t="shared" si="61"/>
        <v>Karlo – Lesjak – OK Japetić – M16</v>
      </c>
      <c r="DO34" s="49">
        <f t="shared" si="62"/>
        <v>201</v>
      </c>
      <c r="DP34" s="43" t="s">
        <v>0</v>
      </c>
      <c r="DQ34" s="54">
        <f t="shared" si="63"/>
        <v>201</v>
      </c>
      <c r="DR34" s="49" cm="1">
        <f t="array" ref="DR34">IF(DQ34&lt;&gt;"",INDEX(regNatjecatelj_id,DQ34,0),IF(BF34&lt;&gt;"",BF34,""))</f>
        <v>1553</v>
      </c>
      <c r="DS34" s="43" t="s">
        <v>0</v>
      </c>
      <c r="DT34" s="54" t="str">
        <f t="shared" si="64"/>
        <v>imepre</v>
      </c>
      <c r="DU34" s="69" t="str">
        <f t="shared" si="10"/>
        <v>klu</v>
      </c>
      <c r="DV34" s="69" t="str">
        <f t="shared" si="65"/>
        <v>kat</v>
      </c>
      <c r="DW34" s="69" t="str">
        <f t="shared" si="66"/>
        <v/>
      </c>
      <c r="DX34" s="62" t="str">
        <f t="shared" si="67"/>
        <v>imepre-klu-kat</v>
      </c>
      <c r="DY34" s="43" t="s">
        <v>0</v>
      </c>
      <c r="DZ34" s="54">
        <f>IF(AN34="","",MAX(DZ$12:DZ33)+1)</f>
        <v>3406</v>
      </c>
      <c r="EA34" s="69">
        <f t="shared" si="68"/>
        <v>348</v>
      </c>
      <c r="EB34" s="69">
        <f t="shared" si="69"/>
        <v>1553</v>
      </c>
      <c r="EC34" s="69">
        <f t="shared" si="70"/>
        <v>1245</v>
      </c>
      <c r="ED34" s="69">
        <f t="shared" si="71"/>
        <v>3</v>
      </c>
      <c r="EE34" s="69">
        <f t="shared" si="11"/>
        <v>1</v>
      </c>
      <c r="EF34" s="69">
        <f t="shared" si="72"/>
        <v>1</v>
      </c>
      <c r="EG34" s="69" t="str">
        <f t="shared" si="73"/>
        <v>3</v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>INSERT INTO rezultat(id,stazakategorija_id,imeprezime_id,vrijeme_sec,status_id,registracija,uparivanje_id,originalstatus_id,imeprezimealias_id,klubalias_id,kategorijaalias_id) VALUES (3406,348,1553,1245,3,1,1,3,Null,Null,Null);</v>
      </c>
      <c r="EM34" s="43" t="s">
        <v>0</v>
      </c>
      <c r="EN34" s="16" t="str">
        <f t="shared" si="13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O34" s="43" t="s">
        <v>0</v>
      </c>
      <c r="EP34" s="167" t="str">
        <f t="shared" si="77"/>
        <v xml:space="preserve">
INSERT INTO rezultat(id,stazakategorija_id,imeprezime_id,vrijeme_sec,status_id,registracija,uparivanje_id,originalstatus_id,imeprezimealias_id,klubalias_id,kategorijaalias_id) VALUES (3406,348,1553,1245,3,1,1,3,Null,Null,Null);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348)
                         		AND
                         	kategorija_liga.liga_id = 102)
		AND
	datum_od &lt;= '44493'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M21</v>
      </c>
      <c r="C35" s="27" t="s">
        <v>0</v>
      </c>
      <c r="D35" s="27" t="str">
        <f>IF(csv!F25="","",TRIM(csv!F25))</f>
        <v>Matija</v>
      </c>
      <c r="E35" s="27" t="str">
        <f>IF(csv!E25="","",TRIM(csv!E25))</f>
        <v>Razum</v>
      </c>
      <c r="F35" s="27" t="s">
        <v>0</v>
      </c>
      <c r="G35" s="69" t="str">
        <f>IF(csv!M25="","",TRIM(csv!M25))</f>
        <v>15:27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4"/>
        <v>ok</v>
      </c>
      <c r="P35" s="43"/>
      <c r="Q35" s="48" t="str">
        <f t="shared" si="15"/>
        <v>M21</v>
      </c>
      <c r="R35" s="69">
        <f>IF(Q35="","",IF(COUNTIF(Q$12:Q34,Q35)=0,R34+1,R34))</f>
        <v>3</v>
      </c>
      <c r="S35" s="69">
        <f t="shared" si="16"/>
        <v>201</v>
      </c>
      <c r="T35" s="69">
        <f t="shared" si="17"/>
        <v>225</v>
      </c>
      <c r="U35" s="62" t="str">
        <f t="shared" si="18"/>
        <v>M21 – M20</v>
      </c>
      <c r="V35" s="43" t="s">
        <v>0</v>
      </c>
      <c r="W35" s="209" t="str">
        <f t="shared" si="19"/>
        <v>M21</v>
      </c>
      <c r="X35" s="259">
        <f t="shared" si="20"/>
        <v>349</v>
      </c>
      <c r="Y35" s="210" t="str">
        <f t="shared" si="0"/>
        <v/>
      </c>
      <c r="Z35" s="43" t="s">
        <v>0</v>
      </c>
      <c r="AA35" s="48" t="str">
        <f t="shared" si="21"/>
        <v>CRO</v>
      </c>
      <c r="AB35" s="69">
        <f t="shared" si="22"/>
        <v>1</v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Matija</v>
      </c>
      <c r="AN35" s="27" t="str">
        <f t="shared" si="27"/>
        <v>Razum</v>
      </c>
      <c r="AO35" s="69">
        <f t="shared" si="28"/>
        <v>1459</v>
      </c>
      <c r="AP35" s="69" t="str">
        <f t="shared" si="29"/>
        <v/>
      </c>
      <c r="AQ35" s="27" t="str">
        <f t="shared" si="30"/>
        <v>Matija</v>
      </c>
      <c r="AR35" s="62" t="str">
        <f t="shared" si="31"/>
        <v>Razum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Matija</v>
      </c>
      <c r="BI35" s="27" t="str">
        <f t="shared" si="37"/>
        <v>Razum</v>
      </c>
      <c r="BJ35" s="69" t="str">
        <f t="shared" si="38"/>
        <v/>
      </c>
      <c r="BK35" s="49">
        <f t="shared" si="39"/>
        <v>1459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2"/>
        <v/>
      </c>
      <c r="BQ35" s="27" t="str">
        <f t="shared" si="3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>15:27</v>
      </c>
      <c r="CP35" s="69" t="str">
        <f t="shared" si="52"/>
        <v>0</v>
      </c>
      <c r="CQ35" s="216" t="str">
        <f t="shared" si="53"/>
        <v/>
      </c>
      <c r="CR35" s="217">
        <f t="shared" si="4"/>
        <v>927</v>
      </c>
      <c r="CS35" s="150">
        <f t="shared" si="5"/>
        <v>1</v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>M</v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>Matija – Razum</v>
      </c>
      <c r="DI35" s="49">
        <f t="shared" si="58"/>
        <v>234</v>
      </c>
      <c r="DJ35" s="43" t="s">
        <v>0</v>
      </c>
      <c r="DK35" s="48" t="str">
        <f t="shared" si="59"/>
        <v>Matija – Razum – OK Japetić</v>
      </c>
      <c r="DL35" s="49">
        <f t="shared" si="60"/>
        <v>234</v>
      </c>
      <c r="DM35" s="43" t="s">
        <v>0</v>
      </c>
      <c r="DN35" s="48" t="str">
        <f t="shared" si="61"/>
        <v>Matija – Razum – OK Japetić – M21</v>
      </c>
      <c r="DO35" s="49">
        <f t="shared" si="62"/>
        <v>234</v>
      </c>
      <c r="DP35" s="43" t="s">
        <v>0</v>
      </c>
      <c r="DQ35" s="54">
        <f t="shared" si="63"/>
        <v>234</v>
      </c>
      <c r="DR35" s="49" cm="1">
        <f t="array" ref="DR35">IF(DQ35&lt;&gt;"",INDEX(regNatjecatelj_id,DQ35,0),IF(BF35&lt;&gt;"",BF35,""))</f>
        <v>1459</v>
      </c>
      <c r="DS35" s="43" t="s">
        <v>0</v>
      </c>
      <c r="DT35" s="54" t="str">
        <f t="shared" si="64"/>
        <v>imepre</v>
      </c>
      <c r="DU35" s="69" t="str">
        <f t="shared" si="10"/>
        <v>klu</v>
      </c>
      <c r="DV35" s="69" t="str">
        <f t="shared" si="65"/>
        <v>kat</v>
      </c>
      <c r="DW35" s="69" t="str">
        <f t="shared" si="66"/>
        <v/>
      </c>
      <c r="DX35" s="62" t="str">
        <f t="shared" si="67"/>
        <v>imepre-klu-kat</v>
      </c>
      <c r="DY35" s="43" t="s">
        <v>0</v>
      </c>
      <c r="DZ35" s="54">
        <f>IF(AN35="","",MAX(DZ$12:DZ34)+1)</f>
        <v>3407</v>
      </c>
      <c r="EA35" s="69">
        <f t="shared" si="68"/>
        <v>349</v>
      </c>
      <c r="EB35" s="69">
        <f t="shared" si="69"/>
        <v>1459</v>
      </c>
      <c r="EC35" s="69">
        <f t="shared" si="70"/>
        <v>927</v>
      </c>
      <c r="ED35" s="69">
        <f t="shared" si="71"/>
        <v>1</v>
      </c>
      <c r="EE35" s="69">
        <f t="shared" si="11"/>
        <v>1</v>
      </c>
      <c r="EF35" s="69">
        <f t="shared" si="72"/>
        <v>1</v>
      </c>
      <c r="EG35" s="69" t="str">
        <f t="shared" si="73"/>
        <v>0</v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>INSERT INTO rezultat(id,stazakategorija_id,imeprezime_id,vrijeme_sec,status_id,registracija,uparivanje_id,originalstatus_id,imeprezimealias_id,klubalias_id,kategorijaalias_id) VALUES (3407,349,1459,927,1,1,1,0,Null,Null,Null);</v>
      </c>
      <c r="EM35" s="43" t="s">
        <v>0</v>
      </c>
      <c r="EN35" s="16" t="str">
        <f t="shared" si="13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35" s="43" t="s">
        <v>0</v>
      </c>
      <c r="EP35" s="167" t="str">
        <f t="shared" si="77"/>
        <v xml:space="preserve">
INSERT INTO rezultat(id,stazakategorija_id,imeprezime_id,vrijeme_sec,status_id,registracija,uparivanje_id,originalstatus_id,imeprezimealias_id,klubalias_id,kategorijaalias_id) VALUES (3407,349,1459,927,1,1,1,0,Null,Null,Null);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M21</v>
      </c>
      <c r="C36" s="27" t="s">
        <v>0</v>
      </c>
      <c r="D36" s="27" t="str">
        <f>IF(csv!F26="","",TRIM(csv!F26))</f>
        <v>Josip</v>
      </c>
      <c r="E36" s="27" t="str">
        <f>IF(csv!E26="","",TRIM(csv!E26))</f>
        <v>Vujanić</v>
      </c>
      <c r="F36" s="27" t="s">
        <v>0</v>
      </c>
      <c r="G36" s="69" t="str">
        <f>IF(csv!M26="","",TRIM(csv!M26))</f>
        <v>16:00</v>
      </c>
      <c r="H36" s="69" t="str">
        <f>IF(csv!N26="","",TRIM(csv!N26))</f>
        <v>0</v>
      </c>
      <c r="I36" s="27" t="s">
        <v>0</v>
      </c>
      <c r="J36" s="27" t="str">
        <f>IF(csv!P26="","",TRIM(csv!P26))</f>
        <v>JAP</v>
      </c>
      <c r="K36" s="27" t="str">
        <f>IF(csv!Q26="","",TRIM(csv!Q26))</f>
        <v>OK Japetić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4"/>
        <v>ok</v>
      </c>
      <c r="P36" s="43"/>
      <c r="Q36" s="48" t="str">
        <f t="shared" si="15"/>
        <v>M21</v>
      </c>
      <c r="R36" s="69">
        <f>IF(Q36="","",IF(COUNTIF(Q$12:Q35,Q36)=0,R35+1,R35))</f>
        <v>3</v>
      </c>
      <c r="S36" s="69">
        <f t="shared" si="16"/>
        <v>201</v>
      </c>
      <c r="T36" s="69">
        <f t="shared" si="17"/>
        <v>225</v>
      </c>
      <c r="U36" s="62" t="str">
        <f t="shared" si="18"/>
        <v>M21 – M20</v>
      </c>
      <c r="V36" s="43" t="s">
        <v>0</v>
      </c>
      <c r="W36" s="209" t="str">
        <f t="shared" si="19"/>
        <v>M21</v>
      </c>
      <c r="X36" s="259">
        <f t="shared" si="20"/>
        <v>349</v>
      </c>
      <c r="Y36" s="210" t="str">
        <f t="shared" si="0"/>
        <v/>
      </c>
      <c r="Z36" s="43" t="s">
        <v>0</v>
      </c>
      <c r="AA36" s="48" t="str">
        <f t="shared" si="21"/>
        <v>CRO</v>
      </c>
      <c r="AB36" s="69">
        <f t="shared" si="22"/>
        <v>1</v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Josip</v>
      </c>
      <c r="AN36" s="27" t="str">
        <f t="shared" si="27"/>
        <v>Vujanić</v>
      </c>
      <c r="AO36" s="69">
        <f t="shared" si="28"/>
        <v>1859</v>
      </c>
      <c r="AP36" s="69" t="str">
        <f t="shared" si="29"/>
        <v/>
      </c>
      <c r="AQ36" s="27" t="str">
        <f t="shared" si="30"/>
        <v>Josip</v>
      </c>
      <c r="AR36" s="62" t="str">
        <f t="shared" si="31"/>
        <v>Vujanić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Josip</v>
      </c>
      <c r="BI36" s="27" t="str">
        <f t="shared" si="37"/>
        <v>Vujanić</v>
      </c>
      <c r="BJ36" s="69" t="str">
        <f t="shared" si="38"/>
        <v/>
      </c>
      <c r="BK36" s="49">
        <f t="shared" si="39"/>
        <v>1859</v>
      </c>
      <c r="BL36" s="43" t="s">
        <v>0</v>
      </c>
      <c r="BM36" s="48" t="str">
        <f t="shared" si="40"/>
        <v>JAP</v>
      </c>
      <c r="BN36" s="27" t="str">
        <f t="shared" si="41"/>
        <v>OK Japetić</v>
      </c>
      <c r="BO36" s="69">
        <f t="shared" si="42"/>
        <v>3</v>
      </c>
      <c r="BP36" s="69" t="str">
        <f t="shared" si="2"/>
        <v/>
      </c>
      <c r="BQ36" s="27" t="str">
        <f t="shared" si="3"/>
        <v>OK Japetić</v>
      </c>
      <c r="BR36" s="27" t="str" cm="1">
        <f t="array" ref="BR36">IFERROR(""&amp;INDEX(regNatjecatelj_klub,DI36),"")</f>
        <v>OK Japetić</v>
      </c>
      <c r="BS36" s="82" t="str">
        <f t="shared" si="43"/>
        <v/>
      </c>
      <c r="BT36" s="62" t="str">
        <f t="shared" si="44"/>
        <v>OK Japetić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Japetić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3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>16:00</v>
      </c>
      <c r="CP36" s="69" t="str">
        <f t="shared" si="52"/>
        <v>0</v>
      </c>
      <c r="CQ36" s="216" t="str">
        <f t="shared" si="53"/>
        <v/>
      </c>
      <c r="CR36" s="217">
        <f t="shared" si="4"/>
        <v>960</v>
      </c>
      <c r="CS36" s="150">
        <f t="shared" si="5"/>
        <v>1</v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>M</v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>Josip – Vujanić</v>
      </c>
      <c r="DI36" s="49">
        <f t="shared" si="58"/>
        <v>251</v>
      </c>
      <c r="DJ36" s="43" t="s">
        <v>0</v>
      </c>
      <c r="DK36" s="48" t="str">
        <f t="shared" si="59"/>
        <v>Josip – Vujanić – OK Japetić</v>
      </c>
      <c r="DL36" s="49">
        <f t="shared" si="60"/>
        <v>251</v>
      </c>
      <c r="DM36" s="43" t="s">
        <v>0</v>
      </c>
      <c r="DN36" s="48" t="str">
        <f t="shared" si="61"/>
        <v>Josip – Vujanić – OK Japetić – M21</v>
      </c>
      <c r="DO36" s="49">
        <f t="shared" si="62"/>
        <v>251</v>
      </c>
      <c r="DP36" s="43" t="s">
        <v>0</v>
      </c>
      <c r="DQ36" s="54">
        <f t="shared" si="63"/>
        <v>251</v>
      </c>
      <c r="DR36" s="49" cm="1">
        <f t="array" ref="DR36">IF(DQ36&lt;&gt;"",INDEX(regNatjecatelj_id,DQ36,0),IF(BF36&lt;&gt;"",BF36,""))</f>
        <v>1859</v>
      </c>
      <c r="DS36" s="43" t="s">
        <v>0</v>
      </c>
      <c r="DT36" s="54" t="str">
        <f t="shared" si="64"/>
        <v>imepre</v>
      </c>
      <c r="DU36" s="69" t="str">
        <f t="shared" si="10"/>
        <v>klu</v>
      </c>
      <c r="DV36" s="69" t="str">
        <f t="shared" si="65"/>
        <v>kat</v>
      </c>
      <c r="DW36" s="69" t="str">
        <f t="shared" si="66"/>
        <v/>
      </c>
      <c r="DX36" s="62" t="str">
        <f t="shared" si="67"/>
        <v>imepre-klu-kat</v>
      </c>
      <c r="DY36" s="43" t="s">
        <v>0</v>
      </c>
      <c r="DZ36" s="54">
        <f>IF(AN36="","",MAX(DZ$12:DZ35)+1)</f>
        <v>3408</v>
      </c>
      <c r="EA36" s="69">
        <f t="shared" si="68"/>
        <v>349</v>
      </c>
      <c r="EB36" s="69">
        <f t="shared" si="69"/>
        <v>1859</v>
      </c>
      <c r="EC36" s="69">
        <f t="shared" si="70"/>
        <v>960</v>
      </c>
      <c r="ED36" s="69">
        <f t="shared" si="71"/>
        <v>1</v>
      </c>
      <c r="EE36" s="69">
        <f t="shared" si="11"/>
        <v>1</v>
      </c>
      <c r="EF36" s="69">
        <f t="shared" si="72"/>
        <v>1</v>
      </c>
      <c r="EG36" s="69" t="str">
        <f t="shared" si="73"/>
        <v>0</v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>INSERT INTO rezultat(id,stazakategorija_id,imeprezime_id,vrijeme_sec,status_id,registracija,uparivanje_id,originalstatus_id,imeprezimealias_id,klubalias_id,kategorijaalias_id) VALUES (3408,349,1859,960,1,1,1,0,Null,Null,Null);</v>
      </c>
      <c r="EM36" s="43" t="s">
        <v>0</v>
      </c>
      <c r="EN36" s="16" t="str">
        <f t="shared" si="13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36" s="43" t="s">
        <v>0</v>
      </c>
      <c r="EP36" s="167" t="str">
        <f t="shared" si="77"/>
        <v xml:space="preserve">
INSERT INTO rezultat(id,stazakategorija_id,imeprezime_id,vrijeme_sec,status_id,registracija,uparivanje_id,originalstatus_id,imeprezimealias_id,klubalias_id,kategorijaalias_id) VALUES (3408,349,1859,960,1,1,1,0,Null,Null,Null);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M21</v>
      </c>
      <c r="C37" s="27" t="s">
        <v>0</v>
      </c>
      <c r="D37" s="27" t="str">
        <f>IF(csv!F27="","",TRIM(csv!F27))</f>
        <v>Filip</v>
      </c>
      <c r="E37" s="27" t="str">
        <f>IF(csv!E27="","",TRIM(csv!E27))</f>
        <v>Vujanić</v>
      </c>
      <c r="F37" s="27" t="s">
        <v>0</v>
      </c>
      <c r="G37" s="69" t="str">
        <f>IF(csv!M27="","",TRIM(csv!M27))</f>
        <v>16:47</v>
      </c>
      <c r="H37" s="69" t="str">
        <f>IF(csv!N27="","",TRIM(csv!N27))</f>
        <v>0</v>
      </c>
      <c r="I37" s="27" t="s">
        <v>0</v>
      </c>
      <c r="J37" s="27" t="str">
        <f>IF(csv!P27="","",TRIM(csv!P27))</f>
        <v>JAP</v>
      </c>
      <c r="K37" s="27" t="str">
        <f>IF(csv!Q27="","",TRIM(csv!Q27))</f>
        <v>OK Japetić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4"/>
        <v>ok</v>
      </c>
      <c r="P37" s="43"/>
      <c r="Q37" s="48" t="str">
        <f t="shared" si="15"/>
        <v>M21</v>
      </c>
      <c r="R37" s="69">
        <f>IF(Q37="","",IF(COUNTIF(Q$12:Q36,Q37)=0,R36+1,R36))</f>
        <v>3</v>
      </c>
      <c r="S37" s="69">
        <f t="shared" si="16"/>
        <v>201</v>
      </c>
      <c r="T37" s="69">
        <f t="shared" si="17"/>
        <v>225</v>
      </c>
      <c r="U37" s="62" t="str">
        <f t="shared" si="18"/>
        <v>M21 – M20</v>
      </c>
      <c r="V37" s="43" t="s">
        <v>0</v>
      </c>
      <c r="W37" s="209" t="str">
        <f t="shared" si="19"/>
        <v>M21</v>
      </c>
      <c r="X37" s="259">
        <f t="shared" si="20"/>
        <v>349</v>
      </c>
      <c r="Y37" s="210" t="str">
        <f t="shared" si="0"/>
        <v/>
      </c>
      <c r="Z37" s="43" t="s">
        <v>0</v>
      </c>
      <c r="AA37" s="48" t="str">
        <f t="shared" si="21"/>
        <v>CRO</v>
      </c>
      <c r="AB37" s="69">
        <f t="shared" si="22"/>
        <v>1</v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Filip</v>
      </c>
      <c r="AN37" s="27" t="str">
        <f t="shared" si="27"/>
        <v>Vujanić</v>
      </c>
      <c r="AO37" s="69">
        <f t="shared" si="28"/>
        <v>1858</v>
      </c>
      <c r="AP37" s="69" t="str">
        <f t="shared" si="29"/>
        <v/>
      </c>
      <c r="AQ37" s="27" t="str">
        <f t="shared" si="30"/>
        <v>Filip</v>
      </c>
      <c r="AR37" s="62" t="str">
        <f t="shared" si="31"/>
        <v>Vujanić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Filip</v>
      </c>
      <c r="BI37" s="27" t="str">
        <f t="shared" si="37"/>
        <v>Vujanić</v>
      </c>
      <c r="BJ37" s="69" t="str">
        <f t="shared" si="38"/>
        <v/>
      </c>
      <c r="BK37" s="49">
        <f t="shared" si="39"/>
        <v>1858</v>
      </c>
      <c r="BL37" s="43" t="s">
        <v>0</v>
      </c>
      <c r="BM37" s="48" t="str">
        <f t="shared" si="40"/>
        <v>JAP</v>
      </c>
      <c r="BN37" s="27" t="str">
        <f t="shared" si="41"/>
        <v>OK Japetić</v>
      </c>
      <c r="BO37" s="69">
        <f t="shared" si="42"/>
        <v>3</v>
      </c>
      <c r="BP37" s="69" t="str">
        <f t="shared" si="2"/>
        <v/>
      </c>
      <c r="BQ37" s="27" t="str">
        <f t="shared" si="3"/>
        <v>OK Japetić</v>
      </c>
      <c r="BR37" s="27" t="str" cm="1">
        <f t="array" ref="BR37">IFERROR(""&amp;INDEX(regNatjecatelj_klub,DI37),"")</f>
        <v>OK Japetić</v>
      </c>
      <c r="BS37" s="82" t="str">
        <f t="shared" si="43"/>
        <v/>
      </c>
      <c r="BT37" s="62" t="str">
        <f t="shared" si="44"/>
        <v>OK Japetić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Japetić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3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>16:47</v>
      </c>
      <c r="CP37" s="69" t="str">
        <f t="shared" si="52"/>
        <v>0</v>
      </c>
      <c r="CQ37" s="216" t="str">
        <f t="shared" si="53"/>
        <v/>
      </c>
      <c r="CR37" s="217">
        <f t="shared" si="4"/>
        <v>1007</v>
      </c>
      <c r="CS37" s="150">
        <f t="shared" si="5"/>
        <v>1</v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>M</v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>Filip – Vujanić</v>
      </c>
      <c r="DI37" s="49">
        <f t="shared" si="58"/>
        <v>250</v>
      </c>
      <c r="DJ37" s="43" t="s">
        <v>0</v>
      </c>
      <c r="DK37" s="48" t="str">
        <f t="shared" si="59"/>
        <v>Filip – Vujanić – OK Japetić</v>
      </c>
      <c r="DL37" s="49">
        <f t="shared" si="60"/>
        <v>250</v>
      </c>
      <c r="DM37" s="43" t="s">
        <v>0</v>
      </c>
      <c r="DN37" s="48" t="str">
        <f t="shared" si="61"/>
        <v>Filip – Vujanić – OK Japetić – M21</v>
      </c>
      <c r="DO37" s="49">
        <f t="shared" si="62"/>
        <v>250</v>
      </c>
      <c r="DP37" s="43" t="s">
        <v>0</v>
      </c>
      <c r="DQ37" s="54">
        <f t="shared" si="63"/>
        <v>250</v>
      </c>
      <c r="DR37" s="49" cm="1">
        <f t="array" ref="DR37">IF(DQ37&lt;&gt;"",INDEX(regNatjecatelj_id,DQ37,0),IF(BF37&lt;&gt;"",BF37,""))</f>
        <v>1858</v>
      </c>
      <c r="DS37" s="43" t="s">
        <v>0</v>
      </c>
      <c r="DT37" s="54" t="str">
        <f t="shared" si="64"/>
        <v>imepre</v>
      </c>
      <c r="DU37" s="69" t="str">
        <f t="shared" si="10"/>
        <v>klu</v>
      </c>
      <c r="DV37" s="69" t="str">
        <f t="shared" si="65"/>
        <v>kat</v>
      </c>
      <c r="DW37" s="69" t="str">
        <f t="shared" si="66"/>
        <v/>
      </c>
      <c r="DX37" s="62" t="str">
        <f t="shared" si="67"/>
        <v>imepre-klu-kat</v>
      </c>
      <c r="DY37" s="43" t="s">
        <v>0</v>
      </c>
      <c r="DZ37" s="54">
        <f>IF(AN37="","",MAX(DZ$12:DZ36)+1)</f>
        <v>3409</v>
      </c>
      <c r="EA37" s="69">
        <f t="shared" si="68"/>
        <v>349</v>
      </c>
      <c r="EB37" s="69">
        <f t="shared" si="69"/>
        <v>1858</v>
      </c>
      <c r="EC37" s="69">
        <f t="shared" si="70"/>
        <v>1007</v>
      </c>
      <c r="ED37" s="69">
        <f t="shared" si="71"/>
        <v>1</v>
      </c>
      <c r="EE37" s="69">
        <f t="shared" si="11"/>
        <v>1</v>
      </c>
      <c r="EF37" s="69">
        <f t="shared" si="72"/>
        <v>1</v>
      </c>
      <c r="EG37" s="69" t="str">
        <f t="shared" si="73"/>
        <v>0</v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>INSERT INTO rezultat(id,stazakategorija_id,imeprezime_id,vrijeme_sec,status_id,registracija,uparivanje_id,originalstatus_id,imeprezimealias_id,klubalias_id,kategorijaalias_id) VALUES (3409,349,1858,1007,1,1,1,0,Null,Null,Null);</v>
      </c>
      <c r="EM37" s="43" t="s">
        <v>0</v>
      </c>
      <c r="EN37" s="16" t="str">
        <f t="shared" si="13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37" s="43" t="s">
        <v>0</v>
      </c>
      <c r="EP37" s="167" t="str">
        <f t="shared" si="77"/>
        <v xml:space="preserve">
INSERT INTO rezultat(id,stazakategorija_id,imeprezime_id,vrijeme_sec,status_id,registracija,uparivanje_id,originalstatus_id,imeprezimealias_id,klubalias_id,kategorijaalias_id) VALUES (3409,349,1858,1007,1,1,1,0,Null,Null,Null);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</v>
      </c>
      <c r="C38" s="27" t="s">
        <v>0</v>
      </c>
      <c r="D38" s="27" t="str">
        <f>IF(csv!F28="","",TRIM(csv!F28))</f>
        <v>Marko</v>
      </c>
      <c r="E38" s="27" t="str">
        <f>IF(csv!E28="","",TRIM(csv!E28))</f>
        <v>Leljak</v>
      </c>
      <c r="F38" s="27" t="s">
        <v>0</v>
      </c>
      <c r="G38" s="69" t="str">
        <f>IF(csv!M28="","",TRIM(csv!M28))</f>
        <v>18:06</v>
      </c>
      <c r="H38" s="69" t="str">
        <f>IF(csv!N28="","",TRIM(csv!N28))</f>
        <v>0</v>
      </c>
      <c r="I38" s="27" t="s">
        <v>0</v>
      </c>
      <c r="J38" s="27" t="str">
        <f>IF(csv!P28="","",TRIM(csv!P28))</f>
        <v>OKM</v>
      </c>
      <c r="K38" s="27" t="str">
        <f>IF(csv!Q28="","",TRIM(csv!Q28))</f>
        <v>OK Medjimurje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4"/>
        <v>ok</v>
      </c>
      <c r="P38" s="43"/>
      <c r="Q38" s="48" t="str">
        <f t="shared" si="15"/>
        <v>M21</v>
      </c>
      <c r="R38" s="69">
        <f>IF(Q38="","",IF(COUNTIF(Q$12:Q37,Q38)=0,R37+1,R37))</f>
        <v>3</v>
      </c>
      <c r="S38" s="69">
        <f t="shared" si="16"/>
        <v>201</v>
      </c>
      <c r="T38" s="69">
        <f t="shared" si="17"/>
        <v>225</v>
      </c>
      <c r="U38" s="62" t="str">
        <f t="shared" si="18"/>
        <v>M21 – M20</v>
      </c>
      <c r="V38" s="43" t="s">
        <v>0</v>
      </c>
      <c r="W38" s="209" t="str">
        <f t="shared" si="19"/>
        <v>M21</v>
      </c>
      <c r="X38" s="259">
        <f t="shared" si="20"/>
        <v>349</v>
      </c>
      <c r="Y38" s="210" t="str">
        <f t="shared" si="0"/>
        <v/>
      </c>
      <c r="Z38" s="43" t="s">
        <v>0</v>
      </c>
      <c r="AA38" s="48" t="str">
        <f t="shared" si="21"/>
        <v>CRO</v>
      </c>
      <c r="AB38" s="69">
        <f t="shared" si="22"/>
        <v>1</v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Marko</v>
      </c>
      <c r="AN38" s="27" t="str">
        <f t="shared" si="27"/>
        <v>Leljak</v>
      </c>
      <c r="AO38" s="69">
        <f t="shared" si="28"/>
        <v>1161</v>
      </c>
      <c r="AP38" s="69" t="str">
        <f t="shared" si="29"/>
        <v/>
      </c>
      <c r="AQ38" s="27" t="str">
        <f t="shared" si="30"/>
        <v>Marko</v>
      </c>
      <c r="AR38" s="62" t="str">
        <f t="shared" si="31"/>
        <v>Leljak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Marko</v>
      </c>
      <c r="BI38" s="27" t="str">
        <f t="shared" si="37"/>
        <v>Leljak</v>
      </c>
      <c r="BJ38" s="69" t="str">
        <f t="shared" si="38"/>
        <v/>
      </c>
      <c r="BK38" s="49">
        <f t="shared" si="39"/>
        <v>1161</v>
      </c>
      <c r="BL38" s="43" t="s">
        <v>0</v>
      </c>
      <c r="BM38" s="48" t="str">
        <f t="shared" si="40"/>
        <v>OKM</v>
      </c>
      <c r="BN38" s="27" t="str">
        <f t="shared" si="41"/>
        <v>OK Medjimurje</v>
      </c>
      <c r="BO38" s="69" t="str">
        <f t="shared" si="42"/>
        <v>NEMA</v>
      </c>
      <c r="BP38" s="69">
        <f t="shared" si="2"/>
        <v>2</v>
      </c>
      <c r="BQ38" s="27" t="str">
        <f t="shared" si="3"/>
        <v>OK Međimurje</v>
      </c>
      <c r="BR38" s="27" t="str" cm="1">
        <f t="array" ref="BR38">IFERROR(""&amp;INDEX(regNatjecatelj_klub,DI38),"")</f>
        <v>OK Međimurje</v>
      </c>
      <c r="BS38" s="82" t="str">
        <f t="shared" si="43"/>
        <v/>
      </c>
      <c r="BT38" s="62" t="str">
        <f t="shared" si="44"/>
        <v>OK Međimurje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Međimurje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7</v>
      </c>
      <c r="CM38" s="150">
        <f>IF(BP38="","",IF(BP38&lt;&gt;"NEMA",BP38,IF(CE38&lt;&gt;"",CE38,IFERROR(INDEX(CM$12:CM37,MATCH(BN38,BN$12:BN37,0)),""))))</f>
        <v>2</v>
      </c>
      <c r="CN38" s="43" t="s">
        <v>0</v>
      </c>
      <c r="CO38" s="54" t="str">
        <f t="shared" si="51"/>
        <v>18:06</v>
      </c>
      <c r="CP38" s="69" t="str">
        <f t="shared" si="52"/>
        <v>0</v>
      </c>
      <c r="CQ38" s="216" t="str">
        <f t="shared" si="53"/>
        <v/>
      </c>
      <c r="CR38" s="217">
        <f t="shared" si="4"/>
        <v>1086</v>
      </c>
      <c r="CS38" s="150">
        <f t="shared" si="5"/>
        <v>1</v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>M</v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>Marko – Leljak</v>
      </c>
      <c r="DI38" s="49">
        <f t="shared" si="58"/>
        <v>548</v>
      </c>
      <c r="DJ38" s="43" t="s">
        <v>0</v>
      </c>
      <c r="DK38" s="48" t="str">
        <f t="shared" si="59"/>
        <v>Marko – Leljak – OK Međimurje</v>
      </c>
      <c r="DL38" s="49">
        <f t="shared" si="60"/>
        <v>548</v>
      </c>
      <c r="DM38" s="43" t="s">
        <v>0</v>
      </c>
      <c r="DN38" s="48" t="str">
        <f t="shared" si="61"/>
        <v>Marko – Leljak – OK Međimurje – M21</v>
      </c>
      <c r="DO38" s="49" t="str">
        <f t="shared" si="62"/>
        <v>NEMA</v>
      </c>
      <c r="DP38" s="43" t="s">
        <v>0</v>
      </c>
      <c r="DQ38" s="54">
        <f t="shared" si="63"/>
        <v>548</v>
      </c>
      <c r="DR38" s="49" cm="1">
        <f t="array" ref="DR38">IF(DQ38&lt;&gt;"",INDEX(regNatjecatelj_id,DQ38,0),IF(BF38&lt;&gt;"",BF38,""))</f>
        <v>1161</v>
      </c>
      <c r="DS38" s="43" t="s">
        <v>0</v>
      </c>
      <c r="DT38" s="54" t="str">
        <f t="shared" si="64"/>
        <v>imepre</v>
      </c>
      <c r="DU38" s="69" t="str">
        <f t="shared" si="10"/>
        <v>klu(ali)</v>
      </c>
      <c r="DV38" s="69" t="str">
        <f t="shared" si="65"/>
        <v>kat</v>
      </c>
      <c r="DW38" s="69" t="str">
        <f t="shared" si="66"/>
        <v/>
      </c>
      <c r="DX38" s="62" t="str">
        <f t="shared" si="67"/>
        <v>imepre-klu(ali)-kat</v>
      </c>
      <c r="DY38" s="43" t="s">
        <v>0</v>
      </c>
      <c r="DZ38" s="54">
        <f>IF(AN38="","",MAX(DZ$12:DZ37)+1)</f>
        <v>3410</v>
      </c>
      <c r="EA38" s="69">
        <f t="shared" si="68"/>
        <v>349</v>
      </c>
      <c r="EB38" s="69">
        <f t="shared" si="69"/>
        <v>1161</v>
      </c>
      <c r="EC38" s="69">
        <f t="shared" si="70"/>
        <v>1086</v>
      </c>
      <c r="ED38" s="69">
        <f t="shared" si="71"/>
        <v>1</v>
      </c>
      <c r="EE38" s="69">
        <f t="shared" si="11"/>
        <v>0</v>
      </c>
      <c r="EF38" s="69">
        <f t="shared" si="72"/>
        <v>3</v>
      </c>
      <c r="EG38" s="69" t="str">
        <f t="shared" si="73"/>
        <v>0</v>
      </c>
      <c r="EH38" s="69" t="str">
        <f t="shared" si="12"/>
        <v/>
      </c>
      <c r="EI38" s="69">
        <f t="shared" si="74"/>
        <v>2</v>
      </c>
      <c r="EJ38" s="49" t="str">
        <f t="shared" si="75"/>
        <v/>
      </c>
      <c r="EK38" s="43" t="s">
        <v>0</v>
      </c>
      <c r="EL38" s="16" t="str">
        <f t="shared" si="76"/>
        <v>INSERT INTO rezultat(id,stazakategorija_id,imeprezime_id,vrijeme_sec,status_id,registracija,uparivanje_id,originalstatus_id,imeprezimealias_id,klubalias_id,kategorijaalias_id) VALUES (3410,349,1161,1086,1,0,3,0,Null,2,Null);</v>
      </c>
      <c r="EM38" s="43" t="s">
        <v>0</v>
      </c>
      <c r="EN38" s="16" t="str">
        <f t="shared" si="13"/>
        <v/>
      </c>
      <c r="EO38" s="43" t="s">
        <v>0</v>
      </c>
      <c r="EP38" s="167" t="str">
        <f t="shared" si="77"/>
        <v xml:space="preserve">
INSERT INTO rezultat(id,stazakategorija_id,imeprezime_id,vrijeme_sec,status_id,registracija,uparivanje_id,originalstatus_id,imeprezimealias_id,klubalias_id,kategorijaalias_id) VALUES (3410,349,1161,1086,1,0,3,0,Null,2,Null);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</v>
      </c>
      <c r="C39" s="27" t="s">
        <v>0</v>
      </c>
      <c r="D39" s="27" t="str">
        <f>IF(csv!F29="","",TRIM(csv!F29))</f>
        <v>Andrija</v>
      </c>
      <c r="E39" s="27" t="str">
        <f>IF(csv!E29="","",TRIM(csv!E29))</f>
        <v>Golubić</v>
      </c>
      <c r="F39" s="27" t="s">
        <v>0</v>
      </c>
      <c r="G39" s="69" t="str">
        <f>IF(csv!M29="","",TRIM(csv!M29))</f>
        <v>22:23</v>
      </c>
      <c r="H39" s="69" t="str">
        <f>IF(csv!N29="","",TRIM(csv!N29))</f>
        <v>0</v>
      </c>
      <c r="I39" s="27" t="s">
        <v>0</v>
      </c>
      <c r="J39" s="27" t="str">
        <f>IF(csv!P29="","",TRIM(csv!P29))</f>
        <v>OKM</v>
      </c>
      <c r="K39" s="27" t="str">
        <f>IF(csv!Q29="","",TRIM(csv!Q29))</f>
        <v>OK Medjimurje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4"/>
        <v>ok</v>
      </c>
      <c r="P39" s="43"/>
      <c r="Q39" s="48" t="str">
        <f t="shared" si="15"/>
        <v>M21</v>
      </c>
      <c r="R39" s="69">
        <f>IF(Q39="","",IF(COUNTIF(Q$12:Q38,Q39)=0,R38+1,R38))</f>
        <v>3</v>
      </c>
      <c r="S39" s="69">
        <f t="shared" si="16"/>
        <v>201</v>
      </c>
      <c r="T39" s="69">
        <f t="shared" si="17"/>
        <v>225</v>
      </c>
      <c r="U39" s="62" t="str">
        <f t="shared" si="18"/>
        <v>M21 – M20</v>
      </c>
      <c r="V39" s="43" t="s">
        <v>0</v>
      </c>
      <c r="W39" s="209" t="str">
        <f t="shared" si="19"/>
        <v>M21</v>
      </c>
      <c r="X39" s="259">
        <f t="shared" si="20"/>
        <v>349</v>
      </c>
      <c r="Y39" s="210" t="str">
        <f t="shared" si="0"/>
        <v/>
      </c>
      <c r="Z39" s="43" t="s">
        <v>0</v>
      </c>
      <c r="AA39" s="48" t="str">
        <f t="shared" si="21"/>
        <v>CRO</v>
      </c>
      <c r="AB39" s="69">
        <f t="shared" si="22"/>
        <v>1</v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Andrija</v>
      </c>
      <c r="AN39" s="27" t="str">
        <f t="shared" si="27"/>
        <v>Golubić</v>
      </c>
      <c r="AO39" s="69">
        <f t="shared" si="28"/>
        <v>1967</v>
      </c>
      <c r="AP39" s="69" t="str">
        <f t="shared" si="29"/>
        <v/>
      </c>
      <c r="AQ39" s="27" t="str">
        <f t="shared" si="30"/>
        <v>Andrija</v>
      </c>
      <c r="AR39" s="62" t="str">
        <f t="shared" si="31"/>
        <v>Golubić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Andrija</v>
      </c>
      <c r="BI39" s="27" t="str">
        <f t="shared" si="37"/>
        <v>Golubić</v>
      </c>
      <c r="BJ39" s="69" t="str">
        <f t="shared" si="38"/>
        <v/>
      </c>
      <c r="BK39" s="49">
        <f t="shared" si="39"/>
        <v>1967</v>
      </c>
      <c r="BL39" s="43" t="s">
        <v>0</v>
      </c>
      <c r="BM39" s="48" t="str">
        <f t="shared" si="40"/>
        <v>OKM</v>
      </c>
      <c r="BN39" s="27" t="str">
        <f t="shared" si="41"/>
        <v>OK Medjimurje</v>
      </c>
      <c r="BO39" s="69" t="str">
        <f t="shared" si="42"/>
        <v>NEMA</v>
      </c>
      <c r="BP39" s="69">
        <f t="shared" si="2"/>
        <v>2</v>
      </c>
      <c r="BQ39" s="27" t="str">
        <f t="shared" si="3"/>
        <v>OK Međimurje</v>
      </c>
      <c r="BR39" s="27" t="str" cm="1">
        <f t="array" ref="BR39">IFERROR(""&amp;INDEX(regNatjecatelj_klub,DI39),"")</f>
        <v>OK Međimurje</v>
      </c>
      <c r="BS39" s="82" t="str">
        <f t="shared" si="43"/>
        <v/>
      </c>
      <c r="BT39" s="62" t="str">
        <f t="shared" si="44"/>
        <v>OK Međimurje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Međimurje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7</v>
      </c>
      <c r="CM39" s="150">
        <f>IF(BP39="","",IF(BP39&lt;&gt;"NEMA",BP39,IF(CE39&lt;&gt;"",CE39,IFERROR(INDEX(CM$12:CM38,MATCH(BN39,BN$12:BN38,0)),""))))</f>
        <v>2</v>
      </c>
      <c r="CN39" s="43" t="s">
        <v>0</v>
      </c>
      <c r="CO39" s="54" t="str">
        <f t="shared" si="51"/>
        <v>22:23</v>
      </c>
      <c r="CP39" s="69" t="str">
        <f t="shared" si="52"/>
        <v>0</v>
      </c>
      <c r="CQ39" s="216" t="str">
        <f t="shared" si="53"/>
        <v/>
      </c>
      <c r="CR39" s="217">
        <f t="shared" si="4"/>
        <v>1343</v>
      </c>
      <c r="CS39" s="150">
        <f t="shared" si="5"/>
        <v>1</v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>M</v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>Andrija – Golubić</v>
      </c>
      <c r="DI39" s="49">
        <f t="shared" si="58"/>
        <v>533</v>
      </c>
      <c r="DJ39" s="43" t="s">
        <v>0</v>
      </c>
      <c r="DK39" s="48" t="str">
        <f t="shared" si="59"/>
        <v>Andrija – Golubić – OK Međimurje</v>
      </c>
      <c r="DL39" s="49">
        <f t="shared" si="60"/>
        <v>533</v>
      </c>
      <c r="DM39" s="43" t="s">
        <v>0</v>
      </c>
      <c r="DN39" s="48" t="str">
        <f t="shared" si="61"/>
        <v>Andrija – Golubić – OK Međimurje – M21</v>
      </c>
      <c r="DO39" s="49" t="str">
        <f t="shared" si="62"/>
        <v>NEMA</v>
      </c>
      <c r="DP39" s="43" t="s">
        <v>0</v>
      </c>
      <c r="DQ39" s="54">
        <f t="shared" si="63"/>
        <v>533</v>
      </c>
      <c r="DR39" s="49" cm="1">
        <f t="array" ref="DR39">IF(DQ39&lt;&gt;"",INDEX(regNatjecatelj_id,DQ39,0),IF(BF39&lt;&gt;"",BF39,""))</f>
        <v>1967</v>
      </c>
      <c r="DS39" s="43" t="s">
        <v>0</v>
      </c>
      <c r="DT39" s="54" t="str">
        <f t="shared" si="64"/>
        <v>imepre</v>
      </c>
      <c r="DU39" s="69" t="str">
        <f t="shared" si="10"/>
        <v>klu(ali)</v>
      </c>
      <c r="DV39" s="69" t="str">
        <f t="shared" si="65"/>
        <v>kat</v>
      </c>
      <c r="DW39" s="69" t="str">
        <f t="shared" si="66"/>
        <v/>
      </c>
      <c r="DX39" s="62" t="str">
        <f t="shared" si="67"/>
        <v>imepre-klu(ali)-kat</v>
      </c>
      <c r="DY39" s="43" t="s">
        <v>0</v>
      </c>
      <c r="DZ39" s="54">
        <f>IF(AN39="","",MAX(DZ$12:DZ38)+1)</f>
        <v>3411</v>
      </c>
      <c r="EA39" s="69">
        <f t="shared" si="68"/>
        <v>349</v>
      </c>
      <c r="EB39" s="69">
        <f t="shared" si="69"/>
        <v>1967</v>
      </c>
      <c r="EC39" s="69">
        <f t="shared" si="70"/>
        <v>1343</v>
      </c>
      <c r="ED39" s="69">
        <f t="shared" si="71"/>
        <v>1</v>
      </c>
      <c r="EE39" s="69">
        <f t="shared" si="11"/>
        <v>0</v>
      </c>
      <c r="EF39" s="69">
        <f t="shared" si="72"/>
        <v>3</v>
      </c>
      <c r="EG39" s="69" t="str">
        <f t="shared" si="73"/>
        <v>0</v>
      </c>
      <c r="EH39" s="69" t="str">
        <f t="shared" si="12"/>
        <v/>
      </c>
      <c r="EI39" s="69">
        <f t="shared" si="74"/>
        <v>2</v>
      </c>
      <c r="EJ39" s="49" t="str">
        <f t="shared" si="75"/>
        <v/>
      </c>
      <c r="EK39" s="43" t="s">
        <v>0</v>
      </c>
      <c r="EL39" s="16" t="str">
        <f t="shared" si="76"/>
        <v>INSERT INTO rezultat(id,stazakategorija_id,imeprezime_id,vrijeme_sec,status_id,registracija,uparivanje_id,originalstatus_id,imeprezimealias_id,klubalias_id,kategorijaalias_id) VALUES (3411,349,1967,1343,1,0,3,0,Null,2,Null);</v>
      </c>
      <c r="EM39" s="43" t="s">
        <v>0</v>
      </c>
      <c r="EN39" s="16" t="str">
        <f t="shared" si="13"/>
        <v/>
      </c>
      <c r="EO39" s="43" t="s">
        <v>0</v>
      </c>
      <c r="EP39" s="167" t="str">
        <f t="shared" si="77"/>
        <v xml:space="preserve">
INSERT INTO rezultat(id,stazakategorija_id,imeprezime_id,vrijeme_sec,status_id,registracija,uparivanje_id,originalstatus_id,imeprezimealias_id,klubalias_id,kategorijaalias_id) VALUES (3411,349,1967,1343,1,0,3,0,Null,2,Null);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</v>
      </c>
      <c r="C40" s="27" t="s">
        <v>0</v>
      </c>
      <c r="D40" s="27" t="str">
        <f>IF(csv!F30="","",TRIM(csv!F30))</f>
        <v>Dominik</v>
      </c>
      <c r="E40" s="27" t="str">
        <f>IF(csv!E30="","",TRIM(csv!E30))</f>
        <v>Klasić</v>
      </c>
      <c r="F40" s="27" t="s">
        <v>0</v>
      </c>
      <c r="G40" s="69" t="str">
        <f>IF(csv!M30="","",TRIM(csv!M30))</f>
        <v>22:38</v>
      </c>
      <c r="H40" s="69" t="str">
        <f>IF(csv!N30="","",TRIM(csv!N30))</f>
        <v>0</v>
      </c>
      <c r="I40" s="27" t="s">
        <v>0</v>
      </c>
      <c r="J40" s="27" t="str">
        <f>IF(csv!P30="","",TRIM(csv!P30))</f>
        <v>Maksimir</v>
      </c>
      <c r="K40" s="27" t="str">
        <f>IF(csv!Q30="","",TRIM(csv!Q30))</f>
        <v>OK Maksimir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4"/>
        <v>ok</v>
      </c>
      <c r="P40" s="43"/>
      <c r="Q40" s="48" t="str">
        <f t="shared" si="15"/>
        <v>M21</v>
      </c>
      <c r="R40" s="69">
        <f>IF(Q40="","",IF(COUNTIF(Q$12:Q39,Q40)=0,R39+1,R39))</f>
        <v>3</v>
      </c>
      <c r="S40" s="69">
        <f t="shared" si="16"/>
        <v>201</v>
      </c>
      <c r="T40" s="69">
        <f t="shared" si="17"/>
        <v>225</v>
      </c>
      <c r="U40" s="62" t="str">
        <f t="shared" si="18"/>
        <v>M21 – M20</v>
      </c>
      <c r="V40" s="43" t="s">
        <v>0</v>
      </c>
      <c r="W40" s="209" t="str">
        <f t="shared" si="19"/>
        <v>M21</v>
      </c>
      <c r="X40" s="259">
        <f t="shared" si="20"/>
        <v>349</v>
      </c>
      <c r="Y40" s="210" t="str">
        <f t="shared" si="0"/>
        <v/>
      </c>
      <c r="Z40" s="43" t="s">
        <v>0</v>
      </c>
      <c r="AA40" s="48" t="str">
        <f t="shared" si="21"/>
        <v>CRO</v>
      </c>
      <c r="AB40" s="69">
        <f t="shared" si="22"/>
        <v>1</v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Dominik</v>
      </c>
      <c r="AN40" s="27" t="str">
        <f t="shared" si="27"/>
        <v>Klasić</v>
      </c>
      <c r="AO40" s="69">
        <f t="shared" si="28"/>
        <v>1176</v>
      </c>
      <c r="AP40" s="69" t="str">
        <f t="shared" si="29"/>
        <v/>
      </c>
      <c r="AQ40" s="27" t="str">
        <f t="shared" si="30"/>
        <v>Dominik</v>
      </c>
      <c r="AR40" s="62" t="str">
        <f t="shared" si="31"/>
        <v>Klasić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Dominik</v>
      </c>
      <c r="BI40" s="27" t="str">
        <f t="shared" si="37"/>
        <v>Klasić</v>
      </c>
      <c r="BJ40" s="69" t="str">
        <f t="shared" si="38"/>
        <v/>
      </c>
      <c r="BK40" s="49">
        <f t="shared" si="39"/>
        <v>1176</v>
      </c>
      <c r="BL40" s="43" t="s">
        <v>0</v>
      </c>
      <c r="BM40" s="48" t="str">
        <f t="shared" si="40"/>
        <v>Maksimir</v>
      </c>
      <c r="BN40" s="27" t="str">
        <f t="shared" si="41"/>
        <v>OK Maksimir</v>
      </c>
      <c r="BO40" s="69">
        <f t="shared" si="42"/>
        <v>6</v>
      </c>
      <c r="BP40" s="69" t="str">
        <f t="shared" si="2"/>
        <v/>
      </c>
      <c r="BQ40" s="27" t="str">
        <f t="shared" si="3"/>
        <v>OK Maksimir</v>
      </c>
      <c r="BR40" s="27" t="str" cm="1">
        <f t="array" ref="BR40">IFERROR(""&amp;INDEX(regNatjecatelj_klub,DI40),"")</f>
        <v>OK Maksimir</v>
      </c>
      <c r="BS40" s="82" t="str">
        <f t="shared" si="43"/>
        <v/>
      </c>
      <c r="BT40" s="62" t="str">
        <f t="shared" si="44"/>
        <v>OK Maksimir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Maksimir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6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>22:38</v>
      </c>
      <c r="CP40" s="69" t="str">
        <f t="shared" si="52"/>
        <v>0</v>
      </c>
      <c r="CQ40" s="216" t="str">
        <f t="shared" si="53"/>
        <v/>
      </c>
      <c r="CR40" s="217">
        <f t="shared" si="4"/>
        <v>1358</v>
      </c>
      <c r="CS40" s="150">
        <f t="shared" si="5"/>
        <v>1</v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>M</v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>Dominik – Klasić</v>
      </c>
      <c r="DI40" s="49">
        <f t="shared" si="58"/>
        <v>482</v>
      </c>
      <c r="DJ40" s="43" t="s">
        <v>0</v>
      </c>
      <c r="DK40" s="48" t="str">
        <f t="shared" si="59"/>
        <v>Dominik – Klasić – OK Maksimir</v>
      </c>
      <c r="DL40" s="49">
        <f t="shared" si="60"/>
        <v>482</v>
      </c>
      <c r="DM40" s="43" t="s">
        <v>0</v>
      </c>
      <c r="DN40" s="48" t="str">
        <f t="shared" si="61"/>
        <v>Dominik – Klasić – OK Maksimir – M21</v>
      </c>
      <c r="DO40" s="49">
        <f t="shared" si="62"/>
        <v>482</v>
      </c>
      <c r="DP40" s="43" t="s">
        <v>0</v>
      </c>
      <c r="DQ40" s="54">
        <f t="shared" si="63"/>
        <v>482</v>
      </c>
      <c r="DR40" s="49" cm="1">
        <f t="array" ref="DR40">IF(DQ40&lt;&gt;"",INDEX(regNatjecatelj_id,DQ40,0),IF(BF40&lt;&gt;"",BF40,""))</f>
        <v>1176</v>
      </c>
      <c r="DS40" s="43" t="s">
        <v>0</v>
      </c>
      <c r="DT40" s="54" t="str">
        <f t="shared" si="64"/>
        <v>imepre</v>
      </c>
      <c r="DU40" s="69" t="str">
        <f t="shared" si="10"/>
        <v>klu</v>
      </c>
      <c r="DV40" s="69" t="str">
        <f t="shared" si="65"/>
        <v>kat</v>
      </c>
      <c r="DW40" s="69" t="str">
        <f t="shared" si="66"/>
        <v/>
      </c>
      <c r="DX40" s="62" t="str">
        <f t="shared" si="67"/>
        <v>imepre-klu-kat</v>
      </c>
      <c r="DY40" s="43" t="s">
        <v>0</v>
      </c>
      <c r="DZ40" s="54">
        <f>IF(AN40="","",MAX(DZ$12:DZ39)+1)</f>
        <v>3412</v>
      </c>
      <c r="EA40" s="69">
        <f t="shared" si="68"/>
        <v>349</v>
      </c>
      <c r="EB40" s="69">
        <f t="shared" si="69"/>
        <v>1176</v>
      </c>
      <c r="EC40" s="69">
        <f t="shared" si="70"/>
        <v>1358</v>
      </c>
      <c r="ED40" s="69">
        <f t="shared" si="71"/>
        <v>1</v>
      </c>
      <c r="EE40" s="69">
        <f t="shared" si="11"/>
        <v>1</v>
      </c>
      <c r="EF40" s="69">
        <f t="shared" si="72"/>
        <v>1</v>
      </c>
      <c r="EG40" s="69" t="str">
        <f t="shared" si="73"/>
        <v>0</v>
      </c>
      <c r="EH40" s="69" t="str">
        <f t="shared" si="12"/>
        <v/>
      </c>
      <c r="EI40" s="69" t="str">
        <f t="shared" si="74"/>
        <v/>
      </c>
      <c r="EJ40" s="49" t="str">
        <f t="shared" si="75"/>
        <v/>
      </c>
      <c r="EK40" s="43" t="s">
        <v>0</v>
      </c>
      <c r="EL40" s="16" t="str">
        <f t="shared" si="76"/>
        <v>INSERT INTO rezultat(id,stazakategorija_id,imeprezime_id,vrijeme_sec,status_id,registracija,uparivanje_id,originalstatus_id,imeprezimealias_id,klubalias_id,kategorijaalias_id) VALUES (3412,349,1176,1358,1,1,1,0,Null,Null,Null);</v>
      </c>
      <c r="EM40" s="43" t="s">
        <v>0</v>
      </c>
      <c r="EN40" s="16" t="str">
        <f t="shared" si="13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40" s="43" t="s">
        <v>0</v>
      </c>
      <c r="EP40" s="167" t="str">
        <f t="shared" si="77"/>
        <v xml:space="preserve">
INSERT INTO rezultat(id,stazakategorija_id,imeprezime_id,vrijeme_sec,status_id,registracija,uparivanje_id,originalstatus_id,imeprezimealias_id,klubalias_id,kategorijaalias_id) VALUES (3412,349,1176,1358,1,1,1,0,Null,Null,Null);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</v>
      </c>
      <c r="C41" s="27" t="s">
        <v>0</v>
      </c>
      <c r="D41" s="27" t="str">
        <f>IF(csv!F31="","",TRIM(csv!F31))</f>
        <v>Ivor</v>
      </c>
      <c r="E41" s="27" t="str">
        <f>IF(csv!E31="","",TRIM(csv!E31))</f>
        <v>Jelić</v>
      </c>
      <c r="F41" s="27" t="s">
        <v>0</v>
      </c>
      <c r="G41" s="69" t="str">
        <f>IF(csv!M31="","",TRIM(csv!M31))</f>
        <v>23:16</v>
      </c>
      <c r="H41" s="69" t="str">
        <f>IF(csv!N31="","",TRIM(csv!N31))</f>
        <v>0</v>
      </c>
      <c r="I41" s="27" t="s">
        <v>0</v>
      </c>
      <c r="J41" s="27" t="str">
        <f>IF(csv!P31="","",TRIM(csv!P31))</f>
        <v>KAP</v>
      </c>
      <c r="K41" s="27" t="str">
        <f>IF(csv!Q31="","",TRIM(csv!Q31))</f>
        <v>OK Kapela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4"/>
        <v>ok</v>
      </c>
      <c r="P41" s="43"/>
      <c r="Q41" s="48" t="str">
        <f t="shared" si="15"/>
        <v>M21</v>
      </c>
      <c r="R41" s="69">
        <f>IF(Q41="","",IF(COUNTIF(Q$12:Q40,Q41)=0,R40+1,R40))</f>
        <v>3</v>
      </c>
      <c r="S41" s="69">
        <f t="shared" si="16"/>
        <v>201</v>
      </c>
      <c r="T41" s="69">
        <f t="shared" si="17"/>
        <v>225</v>
      </c>
      <c r="U41" s="62" t="str">
        <f t="shared" si="18"/>
        <v>M21 – M20</v>
      </c>
      <c r="V41" s="43" t="s">
        <v>0</v>
      </c>
      <c r="W41" s="209" t="str">
        <f t="shared" si="19"/>
        <v>M21</v>
      </c>
      <c r="X41" s="259">
        <f t="shared" si="20"/>
        <v>349</v>
      </c>
      <c r="Y41" s="210" t="str">
        <f t="shared" si="0"/>
        <v/>
      </c>
      <c r="Z41" s="43" t="s">
        <v>0</v>
      </c>
      <c r="AA41" s="48" t="str">
        <f t="shared" si="21"/>
        <v>CRO</v>
      </c>
      <c r="AB41" s="69">
        <f t="shared" si="22"/>
        <v>1</v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Ivor</v>
      </c>
      <c r="AN41" s="27" t="str">
        <f t="shared" si="27"/>
        <v>Jelić</v>
      </c>
      <c r="AO41" s="69">
        <f t="shared" si="28"/>
        <v>1514</v>
      </c>
      <c r="AP41" s="69" t="str">
        <f t="shared" si="29"/>
        <v/>
      </c>
      <c r="AQ41" s="27" t="str">
        <f t="shared" si="30"/>
        <v>Ivor</v>
      </c>
      <c r="AR41" s="62" t="str">
        <f t="shared" si="31"/>
        <v>Jelić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Ivor</v>
      </c>
      <c r="BI41" s="27" t="str">
        <f t="shared" si="37"/>
        <v>Jelić</v>
      </c>
      <c r="BJ41" s="69" t="str">
        <f t="shared" si="38"/>
        <v/>
      </c>
      <c r="BK41" s="49">
        <f t="shared" si="39"/>
        <v>1514</v>
      </c>
      <c r="BL41" s="43" t="s">
        <v>0</v>
      </c>
      <c r="BM41" s="48" t="str">
        <f t="shared" si="40"/>
        <v>KAP</v>
      </c>
      <c r="BN41" s="27" t="str">
        <f t="shared" si="41"/>
        <v>OK Kapela</v>
      </c>
      <c r="BO41" s="69">
        <f t="shared" si="42"/>
        <v>5</v>
      </c>
      <c r="BP41" s="69" t="str">
        <f t="shared" si="2"/>
        <v/>
      </c>
      <c r="BQ41" s="27" t="str">
        <f t="shared" si="3"/>
        <v>OK Kapela</v>
      </c>
      <c r="BR41" s="27" t="str" cm="1">
        <f t="array" ref="BR41">IFERROR(""&amp;INDEX(regNatjecatelj_klub,DI41),"")</f>
        <v>OK Kapela</v>
      </c>
      <c r="BS41" s="82" t="str">
        <f t="shared" si="43"/>
        <v/>
      </c>
      <c r="BT41" s="62" t="str">
        <f t="shared" si="44"/>
        <v>OK Kapela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Kapela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5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>23:16</v>
      </c>
      <c r="CP41" s="69" t="str">
        <f t="shared" si="52"/>
        <v>0</v>
      </c>
      <c r="CQ41" s="216" t="str">
        <f t="shared" si="53"/>
        <v/>
      </c>
      <c r="CR41" s="217">
        <f t="shared" si="4"/>
        <v>1396</v>
      </c>
      <c r="CS41" s="150">
        <f t="shared" si="5"/>
        <v>1</v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>M</v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>Ivor – Jelić</v>
      </c>
      <c r="DI41" s="49">
        <f t="shared" si="58"/>
        <v>369</v>
      </c>
      <c r="DJ41" s="43" t="s">
        <v>0</v>
      </c>
      <c r="DK41" s="48" t="str">
        <f t="shared" si="59"/>
        <v>Ivor – Jelić – OK Kapela</v>
      </c>
      <c r="DL41" s="49">
        <f t="shared" si="60"/>
        <v>369</v>
      </c>
      <c r="DM41" s="43" t="s">
        <v>0</v>
      </c>
      <c r="DN41" s="48" t="str">
        <f t="shared" si="61"/>
        <v>Ivor – Jelić – OK Kapela – M21</v>
      </c>
      <c r="DO41" s="49">
        <f t="shared" si="62"/>
        <v>369</v>
      </c>
      <c r="DP41" s="43" t="s">
        <v>0</v>
      </c>
      <c r="DQ41" s="54">
        <f t="shared" si="63"/>
        <v>369</v>
      </c>
      <c r="DR41" s="49" cm="1">
        <f t="array" ref="DR41">IF(DQ41&lt;&gt;"",INDEX(regNatjecatelj_id,DQ41,0),IF(BF41&lt;&gt;"",BF41,""))</f>
        <v>1514</v>
      </c>
      <c r="DS41" s="43" t="s">
        <v>0</v>
      </c>
      <c r="DT41" s="54" t="str">
        <f t="shared" si="64"/>
        <v>imepre</v>
      </c>
      <c r="DU41" s="69" t="str">
        <f t="shared" si="10"/>
        <v>klu</v>
      </c>
      <c r="DV41" s="69" t="str">
        <f t="shared" si="65"/>
        <v>kat</v>
      </c>
      <c r="DW41" s="69" t="str">
        <f t="shared" si="66"/>
        <v/>
      </c>
      <c r="DX41" s="62" t="str">
        <f t="shared" si="67"/>
        <v>imepre-klu-kat</v>
      </c>
      <c r="DY41" s="43" t="s">
        <v>0</v>
      </c>
      <c r="DZ41" s="54">
        <f>IF(AN41="","",MAX(DZ$12:DZ40)+1)</f>
        <v>3413</v>
      </c>
      <c r="EA41" s="69">
        <f t="shared" si="68"/>
        <v>349</v>
      </c>
      <c r="EB41" s="69">
        <f t="shared" si="69"/>
        <v>1514</v>
      </c>
      <c r="EC41" s="69">
        <f t="shared" si="70"/>
        <v>1396</v>
      </c>
      <c r="ED41" s="69">
        <f t="shared" si="71"/>
        <v>1</v>
      </c>
      <c r="EE41" s="69">
        <f t="shared" si="11"/>
        <v>1</v>
      </c>
      <c r="EF41" s="69">
        <f t="shared" si="72"/>
        <v>1</v>
      </c>
      <c r="EG41" s="69" t="str">
        <f t="shared" si="73"/>
        <v>0</v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>INSERT INTO rezultat(id,stazakategorija_id,imeprezime_id,vrijeme_sec,status_id,registracija,uparivanje_id,originalstatus_id,imeprezimealias_id,klubalias_id,kategorijaalias_id) VALUES (3413,349,1514,1396,1,1,1,0,Null,Null,Null);</v>
      </c>
      <c r="EM41" s="43" t="s">
        <v>0</v>
      </c>
      <c r="EN41" s="16" t="str">
        <f t="shared" si="13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41" s="43" t="s">
        <v>0</v>
      </c>
      <c r="EP41" s="167" t="str">
        <f t="shared" si="77"/>
        <v xml:space="preserve">
INSERT INTO rezultat(id,stazakategorija_id,imeprezime_id,vrijeme_sec,status_id,registracija,uparivanje_id,originalstatus_id,imeprezimealias_id,klubalias_id,kategorijaalias_id) VALUES (3413,349,1514,1396,1,1,1,0,Null,Null,Null);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M20</v>
      </c>
      <c r="C42" s="27" t="s">
        <v>0</v>
      </c>
      <c r="D42" s="27" t="str">
        <f>IF(csv!F32="","",TRIM(csv!F32))</f>
        <v>Gabriel</v>
      </c>
      <c r="E42" s="27" t="str">
        <f>IF(csv!E32="","",TRIM(csv!E32))</f>
        <v>Šiljevinac</v>
      </c>
      <c r="F42" s="27" t="s">
        <v>0</v>
      </c>
      <c r="G42" s="69" t="str">
        <f>IF(csv!M32="","",TRIM(csv!M32))</f>
        <v>23:18</v>
      </c>
      <c r="H42" s="69" t="str">
        <f>IF(csv!N32="","",TRIM(csv!N32))</f>
        <v>0</v>
      </c>
      <c r="I42" s="27" t="s">
        <v>0</v>
      </c>
      <c r="J42" s="27" t="str">
        <f>IF(csv!P32="","",TRIM(csv!P32))</f>
        <v>JEL</v>
      </c>
      <c r="K42" s="27" t="str">
        <f>IF(csv!Q32="","",TRIM(csv!Q32))</f>
        <v>OK Jelen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4"/>
        <v>ok</v>
      </c>
      <c r="P42" s="43"/>
      <c r="Q42" s="48" t="str">
        <f t="shared" si="15"/>
        <v>M20</v>
      </c>
      <c r="R42" s="69">
        <f>IF(Q42="","",IF(COUNTIF(Q$12:Q41,Q42)=0,R41+1,R41))</f>
        <v>4</v>
      </c>
      <c r="S42" s="69">
        <f t="shared" si="16"/>
        <v>207</v>
      </c>
      <c r="T42" s="69">
        <f t="shared" si="17"/>
        <v>225</v>
      </c>
      <c r="U42" s="62" t="str">
        <f t="shared" si="18"/>
        <v>M21 – M20</v>
      </c>
      <c r="V42" s="43" t="s">
        <v>0</v>
      </c>
      <c r="W42" s="209" t="str">
        <f t="shared" si="19"/>
        <v>M20</v>
      </c>
      <c r="X42" s="259">
        <f t="shared" si="20"/>
        <v>350</v>
      </c>
      <c r="Y42" s="210" t="str">
        <f t="shared" si="0"/>
        <v/>
      </c>
      <c r="Z42" s="43" t="s">
        <v>0</v>
      </c>
      <c r="AA42" s="48" t="str">
        <f t="shared" si="21"/>
        <v>CRO</v>
      </c>
      <c r="AB42" s="69">
        <f t="shared" si="22"/>
        <v>1</v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Gabriel</v>
      </c>
      <c r="AN42" s="27" t="str">
        <f t="shared" si="27"/>
        <v>Šiljevinac</v>
      </c>
      <c r="AO42" s="69">
        <f t="shared" si="28"/>
        <v>1256</v>
      </c>
      <c r="AP42" s="69" t="str">
        <f t="shared" si="29"/>
        <v/>
      </c>
      <c r="AQ42" s="27" t="str">
        <f t="shared" si="30"/>
        <v>Gabriel</v>
      </c>
      <c r="AR42" s="62" t="str">
        <f t="shared" si="31"/>
        <v>Šiljevinac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Gabriel</v>
      </c>
      <c r="BI42" s="27" t="str">
        <f t="shared" si="37"/>
        <v>Šiljevinac</v>
      </c>
      <c r="BJ42" s="69" t="str">
        <f t="shared" si="38"/>
        <v/>
      </c>
      <c r="BK42" s="49">
        <f t="shared" si="39"/>
        <v>1256</v>
      </c>
      <c r="BL42" s="43" t="s">
        <v>0</v>
      </c>
      <c r="BM42" s="48" t="str">
        <f t="shared" si="40"/>
        <v>JEL</v>
      </c>
      <c r="BN42" s="27" t="str">
        <f t="shared" si="41"/>
        <v>OK Jelen</v>
      </c>
      <c r="BO42" s="69">
        <f t="shared" si="42"/>
        <v>4</v>
      </c>
      <c r="BP42" s="69" t="str">
        <f t="shared" si="2"/>
        <v/>
      </c>
      <c r="BQ42" s="27" t="str">
        <f t="shared" si="3"/>
        <v>OK Jelen</v>
      </c>
      <c r="BR42" s="27" t="str" cm="1">
        <f t="array" ref="BR42">IFERROR(""&amp;INDEX(regNatjecatelj_klub,DI42),"")</f>
        <v>OK Jelen</v>
      </c>
      <c r="BS42" s="82" t="str">
        <f t="shared" si="43"/>
        <v/>
      </c>
      <c r="BT42" s="62" t="str">
        <f t="shared" si="44"/>
        <v>OK Jelen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Jelen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4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>23:18</v>
      </c>
      <c r="CP42" s="69" t="str">
        <f t="shared" si="52"/>
        <v>0</v>
      </c>
      <c r="CQ42" s="216" t="str">
        <f t="shared" si="53"/>
        <v/>
      </c>
      <c r="CR42" s="217">
        <f t="shared" si="4"/>
        <v>1398</v>
      </c>
      <c r="CS42" s="150">
        <f t="shared" si="5"/>
        <v>1</v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>M</v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>Gabriel – Šiljevinac</v>
      </c>
      <c r="DI42" s="49">
        <f t="shared" si="58"/>
        <v>298</v>
      </c>
      <c r="DJ42" s="43" t="s">
        <v>0</v>
      </c>
      <c r="DK42" s="48" t="str">
        <f t="shared" si="59"/>
        <v>Gabriel – Šiljevinac – OK Jelen</v>
      </c>
      <c r="DL42" s="49">
        <f t="shared" si="60"/>
        <v>298</v>
      </c>
      <c r="DM42" s="43" t="s">
        <v>0</v>
      </c>
      <c r="DN42" s="48" t="str">
        <f t="shared" si="61"/>
        <v>Gabriel – Šiljevinac – OK Jelen – M20</v>
      </c>
      <c r="DO42" s="49">
        <f t="shared" si="62"/>
        <v>298</v>
      </c>
      <c r="DP42" s="43" t="s">
        <v>0</v>
      </c>
      <c r="DQ42" s="54">
        <f t="shared" si="63"/>
        <v>298</v>
      </c>
      <c r="DR42" s="49" cm="1">
        <f t="array" ref="DR42">IF(DQ42&lt;&gt;"",INDEX(regNatjecatelj_id,DQ42,0),IF(BF42&lt;&gt;"",BF42,""))</f>
        <v>1256</v>
      </c>
      <c r="DS42" s="43" t="s">
        <v>0</v>
      </c>
      <c r="DT42" s="54" t="str">
        <f t="shared" si="64"/>
        <v>imepre</v>
      </c>
      <c r="DU42" s="69" t="str">
        <f t="shared" si="10"/>
        <v>klu</v>
      </c>
      <c r="DV42" s="69" t="str">
        <f t="shared" si="65"/>
        <v>kat</v>
      </c>
      <c r="DW42" s="69" t="str">
        <f t="shared" si="66"/>
        <v/>
      </c>
      <c r="DX42" s="62" t="str">
        <f t="shared" si="67"/>
        <v>imepre-klu-kat</v>
      </c>
      <c r="DY42" s="43" t="s">
        <v>0</v>
      </c>
      <c r="DZ42" s="54">
        <f>IF(AN42="","",MAX(DZ$12:DZ41)+1)</f>
        <v>3414</v>
      </c>
      <c r="EA42" s="69">
        <f t="shared" si="68"/>
        <v>350</v>
      </c>
      <c r="EB42" s="69">
        <f t="shared" si="69"/>
        <v>1256</v>
      </c>
      <c r="EC42" s="69">
        <f t="shared" si="70"/>
        <v>1398</v>
      </c>
      <c r="ED42" s="69">
        <f t="shared" si="71"/>
        <v>1</v>
      </c>
      <c r="EE42" s="69">
        <f t="shared" si="11"/>
        <v>1</v>
      </c>
      <c r="EF42" s="69">
        <f t="shared" si="72"/>
        <v>1</v>
      </c>
      <c r="EG42" s="69" t="str">
        <f t="shared" si="73"/>
        <v>0</v>
      </c>
      <c r="EH42" s="69" t="str">
        <f t="shared" si="12"/>
        <v/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>INSERT INTO rezultat(id,stazakategorija_id,imeprezime_id,vrijeme_sec,status_id,registracija,uparivanje_id,originalstatus_id,imeprezimealias_id,klubalias_id,kategorijaalias_id) VALUES (3414,350,1256,1398,1,1,1,0,Null,Null,Null);</v>
      </c>
      <c r="EM42" s="43" t="s">
        <v>0</v>
      </c>
      <c r="EN42" s="16" t="str">
        <f t="shared" si="13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350)
                         		AND
                         	kategorija_liga.liga_id = 102)
		AND
	datum_od &lt;= '44493'
    	AND
    datum_do is Null;</v>
      </c>
      <c r="EO42" s="43" t="s">
        <v>0</v>
      </c>
      <c r="EP42" s="167" t="str">
        <f t="shared" si="77"/>
        <v xml:space="preserve">
INSERT INTO rezultat(id,stazakategorija_id,imeprezime_id,vrijeme_sec,status_id,registracija,uparivanje_id,originalstatus_id,imeprezimealias_id,klubalias_id,kategorijaalias_id) VALUES (3414,350,1256,1398,1,1,1,0,Null,Null,Null);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350)
                         		AND
                         	kategorija_liga.liga_id = 102)
		AND
	datum_od &lt;= '44493'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</v>
      </c>
      <c r="C43" s="27" t="s">
        <v>0</v>
      </c>
      <c r="D43" s="27" t="str">
        <f>IF(csv!F33="","",TRIM(csv!F33))</f>
        <v>Ivan</v>
      </c>
      <c r="E43" s="27" t="str">
        <f>IF(csv!E33="","",TRIM(csv!E33))</f>
        <v>Šantek</v>
      </c>
      <c r="F43" s="27" t="s">
        <v>0</v>
      </c>
      <c r="G43" s="69" t="str">
        <f>IF(csv!M33="","",TRIM(csv!M33))</f>
        <v>24:50</v>
      </c>
      <c r="H43" s="69" t="str">
        <f>IF(csv!N33="","",TRIM(csv!N33))</f>
        <v>0</v>
      </c>
      <c r="I43" s="27" t="s">
        <v>0</v>
      </c>
      <c r="J43" s="27" t="str">
        <f>IF(csv!P33="","",TRIM(csv!P33))</f>
        <v>OK Varaždin</v>
      </c>
      <c r="K43" s="27" t="str">
        <f>IF(csv!Q33="","",TRIM(csv!Q33))</f>
        <v>OK Varaždin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4"/>
        <v>ok</v>
      </c>
      <c r="P43" s="43"/>
      <c r="Q43" s="48" t="str">
        <f t="shared" si="15"/>
        <v>M21</v>
      </c>
      <c r="R43" s="69">
        <f>IF(Q43="","",IF(COUNTIF(Q$12:Q42,Q43)=0,R42+1,R42))</f>
        <v>4</v>
      </c>
      <c r="S43" s="69">
        <f t="shared" si="16"/>
        <v>201</v>
      </c>
      <c r="T43" s="69">
        <f t="shared" si="17"/>
        <v>225</v>
      </c>
      <c r="U43" s="62" t="str">
        <f t="shared" si="18"/>
        <v>M21 – M20</v>
      </c>
      <c r="V43" s="43" t="s">
        <v>0</v>
      </c>
      <c r="W43" s="209" t="str">
        <f t="shared" si="19"/>
        <v>M21</v>
      </c>
      <c r="X43" s="259">
        <f t="shared" si="20"/>
        <v>349</v>
      </c>
      <c r="Y43" s="210" t="str">
        <f t="shared" si="0"/>
        <v/>
      </c>
      <c r="Z43" s="43" t="s">
        <v>0</v>
      </c>
      <c r="AA43" s="48" t="str">
        <f t="shared" si="21"/>
        <v>CRO</v>
      </c>
      <c r="AB43" s="69">
        <f t="shared" si="22"/>
        <v>1</v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Ivan</v>
      </c>
      <c r="AN43" s="27" t="str">
        <f t="shared" si="27"/>
        <v>Šantek</v>
      </c>
      <c r="AO43" s="69">
        <f t="shared" si="28"/>
        <v>1149</v>
      </c>
      <c r="AP43" s="69" t="str">
        <f t="shared" si="29"/>
        <v/>
      </c>
      <c r="AQ43" s="27" t="str">
        <f t="shared" si="30"/>
        <v>Ivan</v>
      </c>
      <c r="AR43" s="62" t="str">
        <f t="shared" si="31"/>
        <v>Šantek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Ivan</v>
      </c>
      <c r="BI43" s="27" t="str">
        <f t="shared" si="37"/>
        <v>Šantek</v>
      </c>
      <c r="BJ43" s="69" t="str">
        <f t="shared" si="38"/>
        <v/>
      </c>
      <c r="BK43" s="49">
        <f t="shared" si="39"/>
        <v>1149</v>
      </c>
      <c r="BL43" s="43" t="s">
        <v>0</v>
      </c>
      <c r="BM43" s="48" t="str">
        <f t="shared" si="40"/>
        <v>OK Varaždin</v>
      </c>
      <c r="BN43" s="27" t="str">
        <f t="shared" si="41"/>
        <v>OK Varaždin</v>
      </c>
      <c r="BO43" s="69">
        <f t="shared" si="42"/>
        <v>11</v>
      </c>
      <c r="BP43" s="69" t="str">
        <f t="shared" si="2"/>
        <v/>
      </c>
      <c r="BQ43" s="27" t="str">
        <f t="shared" si="3"/>
        <v>OK Varaždin</v>
      </c>
      <c r="BR43" s="27" t="str" cm="1">
        <f t="array" ref="BR43">IFERROR(""&amp;INDEX(regNatjecatelj_klub,DI43),"")</f>
        <v>OK Varaždin</v>
      </c>
      <c r="BS43" s="82" t="str">
        <f t="shared" si="43"/>
        <v/>
      </c>
      <c r="BT43" s="62" t="str">
        <f t="shared" si="44"/>
        <v>OK Varaždin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Varaždin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11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>24:50</v>
      </c>
      <c r="CP43" s="69" t="str">
        <f t="shared" si="52"/>
        <v>0</v>
      </c>
      <c r="CQ43" s="216" t="str">
        <f t="shared" si="53"/>
        <v/>
      </c>
      <c r="CR43" s="217">
        <f t="shared" si="4"/>
        <v>1490</v>
      </c>
      <c r="CS43" s="150">
        <f t="shared" si="5"/>
        <v>1</v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>M</v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>Ivan – Šantek</v>
      </c>
      <c r="DI43" s="49">
        <f t="shared" si="58"/>
        <v>737</v>
      </c>
      <c r="DJ43" s="43" t="s">
        <v>0</v>
      </c>
      <c r="DK43" s="48" t="str">
        <f t="shared" si="59"/>
        <v>Ivan – Šantek – OK Varaždin</v>
      </c>
      <c r="DL43" s="49">
        <f t="shared" si="60"/>
        <v>737</v>
      </c>
      <c r="DM43" s="43" t="s">
        <v>0</v>
      </c>
      <c r="DN43" s="48" t="str">
        <f t="shared" si="61"/>
        <v>Ivan – Šantek – OK Varaždin – M21</v>
      </c>
      <c r="DO43" s="49">
        <f t="shared" si="62"/>
        <v>737</v>
      </c>
      <c r="DP43" s="43" t="s">
        <v>0</v>
      </c>
      <c r="DQ43" s="54">
        <f t="shared" si="63"/>
        <v>737</v>
      </c>
      <c r="DR43" s="49" cm="1">
        <f t="array" ref="DR43">IF(DQ43&lt;&gt;"",INDEX(regNatjecatelj_id,DQ43,0),IF(BF43&lt;&gt;"",BF43,""))</f>
        <v>1149</v>
      </c>
      <c r="DS43" s="43" t="s">
        <v>0</v>
      </c>
      <c r="DT43" s="54" t="str">
        <f t="shared" si="64"/>
        <v>imepre</v>
      </c>
      <c r="DU43" s="69" t="str">
        <f t="shared" si="10"/>
        <v>klu</v>
      </c>
      <c r="DV43" s="69" t="str">
        <f t="shared" si="65"/>
        <v>kat</v>
      </c>
      <c r="DW43" s="69" t="str">
        <f t="shared" si="66"/>
        <v/>
      </c>
      <c r="DX43" s="62" t="str">
        <f t="shared" si="67"/>
        <v>imepre-klu-kat</v>
      </c>
      <c r="DY43" s="43" t="s">
        <v>0</v>
      </c>
      <c r="DZ43" s="54">
        <f>IF(AN43="","",MAX(DZ$12:DZ42)+1)</f>
        <v>3415</v>
      </c>
      <c r="EA43" s="69">
        <f t="shared" si="68"/>
        <v>349</v>
      </c>
      <c r="EB43" s="69">
        <f t="shared" si="69"/>
        <v>1149</v>
      </c>
      <c r="EC43" s="69">
        <f t="shared" si="70"/>
        <v>1490</v>
      </c>
      <c r="ED43" s="69">
        <f t="shared" si="71"/>
        <v>1</v>
      </c>
      <c r="EE43" s="69">
        <f t="shared" si="11"/>
        <v>1</v>
      </c>
      <c r="EF43" s="69">
        <f t="shared" si="72"/>
        <v>1</v>
      </c>
      <c r="EG43" s="69" t="str">
        <f t="shared" si="73"/>
        <v>0</v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>INSERT INTO rezultat(id,stazakategorija_id,imeprezime_id,vrijeme_sec,status_id,registracija,uparivanje_id,originalstatus_id,imeprezimealias_id,klubalias_id,kategorijaalias_id) VALUES (3415,349,1149,1490,1,1,1,0,Null,Null,Null);</v>
      </c>
      <c r="EM43" s="43" t="s">
        <v>0</v>
      </c>
      <c r="EN43" s="16" t="str">
        <f t="shared" si="13"/>
        <v>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43" s="43" t="s">
        <v>0</v>
      </c>
      <c r="EP43" s="167" t="str">
        <f t="shared" si="77"/>
        <v xml:space="preserve">
INSERT INTO rezultat(id,stazakategorija_id,imeprezime_id,vrijeme_sec,status_id,registracija,uparivanje_id,originalstatus_id,imeprezimealias_id,klubalias_id,kategorijaalias_id) VALUES (3415,349,1149,1490,1,1,1,0,Null,Null,Null);
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</v>
      </c>
      <c r="C44" s="27" t="s">
        <v>0</v>
      </c>
      <c r="D44" s="27" t="str">
        <f>IF(csv!F34="","",TRIM(csv!F34))</f>
        <v>Vjeko</v>
      </c>
      <c r="E44" s="27" t="str">
        <f>IF(csv!E34="","",TRIM(csv!E34))</f>
        <v>Vrkić</v>
      </c>
      <c r="F44" s="27" t="s">
        <v>0</v>
      </c>
      <c r="G44" s="69" t="str">
        <f>IF(csv!M34="","",TRIM(csv!M34))</f>
        <v>25:49</v>
      </c>
      <c r="H44" s="69" t="str">
        <f>IF(csv!N34="","",TRIM(csv!N34))</f>
        <v>0</v>
      </c>
      <c r="I44" s="27" t="s">
        <v>0</v>
      </c>
      <c r="J44" s="27" t="str">
        <f>IF(csv!P34="","",TRIM(csv!P34))</f>
        <v>OKM</v>
      </c>
      <c r="K44" s="27" t="str">
        <f>IF(csv!Q34="","",TRIM(csv!Q34))</f>
        <v>OK Medjimurje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4"/>
        <v>ok</v>
      </c>
      <c r="P44" s="43"/>
      <c r="Q44" s="48" t="str">
        <f t="shared" si="15"/>
        <v>M21</v>
      </c>
      <c r="R44" s="69">
        <f>IF(Q44="","",IF(COUNTIF(Q$12:Q43,Q44)=0,R43+1,R43))</f>
        <v>4</v>
      </c>
      <c r="S44" s="69">
        <f t="shared" si="16"/>
        <v>201</v>
      </c>
      <c r="T44" s="69">
        <f t="shared" si="17"/>
        <v>225</v>
      </c>
      <c r="U44" s="62" t="str">
        <f t="shared" si="18"/>
        <v>M21 – M20</v>
      </c>
      <c r="V44" s="43" t="s">
        <v>0</v>
      </c>
      <c r="W44" s="209" t="str">
        <f t="shared" si="19"/>
        <v>M21</v>
      </c>
      <c r="X44" s="259">
        <f t="shared" si="20"/>
        <v>349</v>
      </c>
      <c r="Y44" s="210" t="str">
        <f t="shared" si="0"/>
        <v/>
      </c>
      <c r="Z44" s="43" t="s">
        <v>0</v>
      </c>
      <c r="AA44" s="48" t="str">
        <f t="shared" si="21"/>
        <v>CRO</v>
      </c>
      <c r="AB44" s="69">
        <f t="shared" si="22"/>
        <v>1</v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Vjeko</v>
      </c>
      <c r="AN44" s="27" t="str">
        <f t="shared" si="27"/>
        <v>Vrkić</v>
      </c>
      <c r="AO44" s="69">
        <f t="shared" si="28"/>
        <v>2144</v>
      </c>
      <c r="AP44" s="69" t="str">
        <f t="shared" si="29"/>
        <v/>
      </c>
      <c r="AQ44" s="27" t="str">
        <f t="shared" si="30"/>
        <v>Vjeko</v>
      </c>
      <c r="AR44" s="62" t="str">
        <f t="shared" si="31"/>
        <v>Vrkić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Vjeko</v>
      </c>
      <c r="BI44" s="27" t="str">
        <f t="shared" si="37"/>
        <v>Vrkić</v>
      </c>
      <c r="BJ44" s="69" t="str">
        <f t="shared" si="38"/>
        <v/>
      </c>
      <c r="BK44" s="49">
        <f t="shared" si="39"/>
        <v>2144</v>
      </c>
      <c r="BL44" s="43" t="s">
        <v>0</v>
      </c>
      <c r="BM44" s="48" t="str">
        <f t="shared" si="40"/>
        <v>OKM</v>
      </c>
      <c r="BN44" s="27" t="str">
        <f t="shared" si="41"/>
        <v>OK Medjimurje</v>
      </c>
      <c r="BO44" s="69" t="str">
        <f t="shared" si="42"/>
        <v>NEMA</v>
      </c>
      <c r="BP44" s="69">
        <f t="shared" si="2"/>
        <v>2</v>
      </c>
      <c r="BQ44" s="27" t="str">
        <f t="shared" si="3"/>
        <v>OK Međimurje</v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>OK Međimurje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Međimurje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7</v>
      </c>
      <c r="CM44" s="150">
        <f>IF(BP44="","",IF(BP44&lt;&gt;"NEMA",BP44,IF(CE44&lt;&gt;"",CE44,IFERROR(INDEX(CM$12:CM43,MATCH(BN44,BN$12:BN43,0)),""))))</f>
        <v>2</v>
      </c>
      <c r="CN44" s="43" t="s">
        <v>0</v>
      </c>
      <c r="CO44" s="54" t="str">
        <f t="shared" si="51"/>
        <v>25:49</v>
      </c>
      <c r="CP44" s="69" t="str">
        <f t="shared" si="52"/>
        <v>0</v>
      </c>
      <c r="CQ44" s="216" t="str">
        <f t="shared" si="53"/>
        <v/>
      </c>
      <c r="CR44" s="217">
        <f t="shared" si="4"/>
        <v>1549</v>
      </c>
      <c r="CS44" s="150">
        <f t="shared" si="5"/>
        <v>1</v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>M</v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>Vjeko – Vrkić</v>
      </c>
      <c r="DI44" s="49">
        <f t="shared" si="58"/>
        <v>30</v>
      </c>
      <c r="DJ44" s="43" t="s">
        <v>0</v>
      </c>
      <c r="DK44" s="48" t="str">
        <f t="shared" si="59"/>
        <v>Vjeko – Vrkić – OK Međimurje</v>
      </c>
      <c r="DL44" s="49" t="str">
        <f t="shared" si="60"/>
        <v>NEMA</v>
      </c>
      <c r="DM44" s="43" t="s">
        <v>0</v>
      </c>
      <c r="DN44" s="48" t="str">
        <f t="shared" si="61"/>
        <v>Vjeko – Vrkić – OK Međimurje – M21</v>
      </c>
      <c r="DO44" s="49" t="str">
        <f t="shared" si="62"/>
        <v>NEMA</v>
      </c>
      <c r="DP44" s="43" t="s">
        <v>0</v>
      </c>
      <c r="DQ44" s="54">
        <f t="shared" si="63"/>
        <v>30</v>
      </c>
      <c r="DR44" s="49" cm="1">
        <f t="array" ref="DR44">IF(DQ44&lt;&gt;"",INDEX(regNatjecatelj_id,DQ44,0),IF(BF44&lt;&gt;"",BF44,""))</f>
        <v>2144</v>
      </c>
      <c r="DS44" s="43" t="s">
        <v>0</v>
      </c>
      <c r="DT44" s="54" t="str">
        <f t="shared" si="64"/>
        <v>imepre</v>
      </c>
      <c r="DU44" s="69" t="str">
        <f t="shared" si="10"/>
        <v>klu(ali)</v>
      </c>
      <c r="DV44" s="69" t="str">
        <f t="shared" si="65"/>
        <v>kat</v>
      </c>
      <c r="DW44" s="69" t="str">
        <f t="shared" si="66"/>
        <v/>
      </c>
      <c r="DX44" s="62" t="str">
        <f t="shared" si="67"/>
        <v>imepre-klu(ali)-kat</v>
      </c>
      <c r="DY44" s="43" t="s">
        <v>0</v>
      </c>
      <c r="DZ44" s="54">
        <f>IF(AN44="","",MAX(DZ$12:DZ43)+1)</f>
        <v>3416</v>
      </c>
      <c r="EA44" s="69">
        <f t="shared" si="68"/>
        <v>349</v>
      </c>
      <c r="EB44" s="69">
        <f t="shared" si="69"/>
        <v>2144</v>
      </c>
      <c r="EC44" s="69">
        <f t="shared" si="70"/>
        <v>1549</v>
      </c>
      <c r="ED44" s="69">
        <f t="shared" si="71"/>
        <v>1</v>
      </c>
      <c r="EE44" s="69">
        <f t="shared" si="11"/>
        <v>0</v>
      </c>
      <c r="EF44" s="69">
        <f t="shared" si="72"/>
        <v>3</v>
      </c>
      <c r="EG44" s="69" t="str">
        <f t="shared" si="73"/>
        <v>0</v>
      </c>
      <c r="EH44" s="69" t="str">
        <f t="shared" si="12"/>
        <v/>
      </c>
      <c r="EI44" s="69">
        <f t="shared" si="74"/>
        <v>2</v>
      </c>
      <c r="EJ44" s="49" t="str">
        <f t="shared" si="75"/>
        <v/>
      </c>
      <c r="EK44" s="43" t="s">
        <v>0</v>
      </c>
      <c r="EL44" s="16" t="str">
        <f t="shared" si="76"/>
        <v>INSERT INTO rezultat(id,stazakategorija_id,imeprezime_id,vrijeme_sec,status_id,registracija,uparivanje_id,originalstatus_id,imeprezimealias_id,klubalias_id,kategorijaalias_id) VALUES (3416,349,2144,1549,1,0,3,0,Null,2,Null);</v>
      </c>
      <c r="EM44" s="43" t="s">
        <v>0</v>
      </c>
      <c r="EN44" s="16" t="str">
        <f t="shared" si="13"/>
        <v/>
      </c>
      <c r="EO44" s="43" t="s">
        <v>0</v>
      </c>
      <c r="EP44" s="167" t="str">
        <f t="shared" si="77"/>
        <v xml:space="preserve">
INSERT INTO rezultat(id,stazakategorija_id,imeprezime_id,vrijeme_sec,status_id,registracija,uparivanje_id,originalstatus_id,imeprezimealias_id,klubalias_id,kategorijaalias_id) VALUES (3416,349,2144,1549,1,0,3,0,Null,2,Null);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</v>
      </c>
      <c r="C45" s="27" t="s">
        <v>0</v>
      </c>
      <c r="D45" s="27" t="str">
        <f>IF(csv!F35="","",TRIM(csv!F35))</f>
        <v>Tomislav</v>
      </c>
      <c r="E45" s="27" t="str">
        <f>IF(csv!E35="","",TRIM(csv!E35))</f>
        <v>Branović</v>
      </c>
      <c r="F45" s="27" t="s">
        <v>0</v>
      </c>
      <c r="G45" s="69" t="str">
        <f>IF(csv!M35="","",TRIM(csv!M35))</f>
        <v>25:51</v>
      </c>
      <c r="H45" s="69" t="str">
        <f>IF(csv!N35="","",TRIM(csv!N35))</f>
        <v>0</v>
      </c>
      <c r="I45" s="27" t="s">
        <v>0</v>
      </c>
      <c r="J45" s="27" t="str">
        <f>IF(csv!P35="","",TRIM(csv!P35))</f>
        <v>OKM</v>
      </c>
      <c r="K45" s="27" t="str">
        <f>IF(csv!Q35="","",TRIM(csv!Q35))</f>
        <v>OK Medjimurje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4"/>
        <v>ok</v>
      </c>
      <c r="P45" s="43"/>
      <c r="Q45" s="48" t="str">
        <f t="shared" si="15"/>
        <v>M21</v>
      </c>
      <c r="R45" s="69">
        <f>IF(Q45="","",IF(COUNTIF(Q$12:Q44,Q45)=0,R44+1,R44))</f>
        <v>4</v>
      </c>
      <c r="S45" s="69">
        <f t="shared" si="16"/>
        <v>201</v>
      </c>
      <c r="T45" s="69">
        <f t="shared" si="17"/>
        <v>225</v>
      </c>
      <c r="U45" s="62" t="str">
        <f t="shared" si="18"/>
        <v>M21 – M20</v>
      </c>
      <c r="V45" s="43" t="s">
        <v>0</v>
      </c>
      <c r="W45" s="209" t="str">
        <f t="shared" si="19"/>
        <v>M21</v>
      </c>
      <c r="X45" s="259">
        <f t="shared" si="20"/>
        <v>349</v>
      </c>
      <c r="Y45" s="210" t="str">
        <f t="shared" si="0"/>
        <v/>
      </c>
      <c r="Z45" s="43" t="s">
        <v>0</v>
      </c>
      <c r="AA45" s="48" t="str">
        <f t="shared" si="21"/>
        <v>CRO</v>
      </c>
      <c r="AB45" s="69">
        <f t="shared" si="22"/>
        <v>1</v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Tomislav</v>
      </c>
      <c r="AN45" s="27" t="str">
        <f t="shared" si="27"/>
        <v>Branović</v>
      </c>
      <c r="AO45" s="69">
        <f t="shared" si="28"/>
        <v>2180</v>
      </c>
      <c r="AP45" s="69" t="str">
        <f t="shared" si="29"/>
        <v/>
      </c>
      <c r="AQ45" s="27" t="str">
        <f t="shared" si="30"/>
        <v>Tomislav</v>
      </c>
      <c r="AR45" s="62" t="str">
        <f t="shared" si="31"/>
        <v>Branović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Tomislav</v>
      </c>
      <c r="BI45" s="27" t="str">
        <f t="shared" si="37"/>
        <v>Branović</v>
      </c>
      <c r="BJ45" s="69" t="str">
        <f t="shared" si="38"/>
        <v/>
      </c>
      <c r="BK45" s="49">
        <f t="shared" si="39"/>
        <v>2180</v>
      </c>
      <c r="BL45" s="43" t="s">
        <v>0</v>
      </c>
      <c r="BM45" s="48" t="str">
        <f t="shared" si="40"/>
        <v>OKM</v>
      </c>
      <c r="BN45" s="27" t="str">
        <f t="shared" si="41"/>
        <v>OK Medjimurje</v>
      </c>
      <c r="BO45" s="69" t="str">
        <f t="shared" si="42"/>
        <v>NEMA</v>
      </c>
      <c r="BP45" s="69">
        <f t="shared" si="2"/>
        <v>2</v>
      </c>
      <c r="BQ45" s="27" t="str">
        <f t="shared" si="3"/>
        <v>OK Međimurje</v>
      </c>
      <c r="BR45" s="27" t="str" cm="1">
        <f t="array" ref="BR45">IFERROR(""&amp;INDEX(regNatjecatelj_klub,DI45),"")</f>
        <v>OK Međimurje</v>
      </c>
      <c r="BS45" s="82" t="str">
        <f t="shared" si="43"/>
        <v/>
      </c>
      <c r="BT45" s="62" t="str">
        <f t="shared" si="44"/>
        <v>OK Međimurje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Međimurje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7</v>
      </c>
      <c r="CM45" s="150">
        <f>IF(BP45="","",IF(BP45&lt;&gt;"NEMA",BP45,IF(CE45&lt;&gt;"",CE45,IFERROR(INDEX(CM$12:CM44,MATCH(BN45,BN$12:BN44,0)),""))))</f>
        <v>2</v>
      </c>
      <c r="CN45" s="43" t="s">
        <v>0</v>
      </c>
      <c r="CO45" s="54" t="str">
        <f t="shared" si="51"/>
        <v>25:51</v>
      </c>
      <c r="CP45" s="69" t="str">
        <f t="shared" si="52"/>
        <v>0</v>
      </c>
      <c r="CQ45" s="216" t="str">
        <f t="shared" si="53"/>
        <v/>
      </c>
      <c r="CR45" s="217">
        <f t="shared" si="4"/>
        <v>1551</v>
      </c>
      <c r="CS45" s="150">
        <f t="shared" si="5"/>
        <v>1</v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>M</v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>Tomislav – Branović</v>
      </c>
      <c r="DI45" s="49">
        <f t="shared" si="58"/>
        <v>523</v>
      </c>
      <c r="DJ45" s="43" t="s">
        <v>0</v>
      </c>
      <c r="DK45" s="48" t="str">
        <f t="shared" si="59"/>
        <v>Tomislav – Branović – OK Međimurje</v>
      </c>
      <c r="DL45" s="49">
        <f t="shared" si="60"/>
        <v>523</v>
      </c>
      <c r="DM45" s="43" t="s">
        <v>0</v>
      </c>
      <c r="DN45" s="48" t="str">
        <f t="shared" si="61"/>
        <v>Tomislav – Branović – OK Međimurje – M21</v>
      </c>
      <c r="DO45" s="49" t="str">
        <f t="shared" si="62"/>
        <v>NEMA</v>
      </c>
      <c r="DP45" s="43" t="s">
        <v>0</v>
      </c>
      <c r="DQ45" s="54">
        <f t="shared" si="63"/>
        <v>523</v>
      </c>
      <c r="DR45" s="49" cm="1">
        <f t="array" ref="DR45">IF(DQ45&lt;&gt;"",INDEX(regNatjecatelj_id,DQ45,0),IF(BF45&lt;&gt;"",BF45,""))</f>
        <v>2180</v>
      </c>
      <c r="DS45" s="43" t="s">
        <v>0</v>
      </c>
      <c r="DT45" s="54" t="str">
        <f t="shared" si="64"/>
        <v>imepre</v>
      </c>
      <c r="DU45" s="69" t="str">
        <f t="shared" si="10"/>
        <v>klu(ali)</v>
      </c>
      <c r="DV45" s="69" t="str">
        <f t="shared" si="65"/>
        <v>kat</v>
      </c>
      <c r="DW45" s="69" t="str">
        <f t="shared" si="66"/>
        <v/>
      </c>
      <c r="DX45" s="62" t="str">
        <f t="shared" si="67"/>
        <v>imepre-klu(ali)-kat</v>
      </c>
      <c r="DY45" s="43" t="s">
        <v>0</v>
      </c>
      <c r="DZ45" s="54">
        <f>IF(AN45="","",MAX(DZ$12:DZ44)+1)</f>
        <v>3417</v>
      </c>
      <c r="EA45" s="69">
        <f t="shared" si="68"/>
        <v>349</v>
      </c>
      <c r="EB45" s="69">
        <f t="shared" si="69"/>
        <v>2180</v>
      </c>
      <c r="EC45" s="69">
        <f t="shared" si="70"/>
        <v>1551</v>
      </c>
      <c r="ED45" s="69">
        <f t="shared" si="71"/>
        <v>1</v>
      </c>
      <c r="EE45" s="69">
        <f t="shared" si="11"/>
        <v>0</v>
      </c>
      <c r="EF45" s="69">
        <f t="shared" si="72"/>
        <v>3</v>
      </c>
      <c r="EG45" s="69" t="str">
        <f t="shared" si="73"/>
        <v>0</v>
      </c>
      <c r="EH45" s="69" t="str">
        <f t="shared" si="12"/>
        <v/>
      </c>
      <c r="EI45" s="69">
        <f t="shared" si="74"/>
        <v>2</v>
      </c>
      <c r="EJ45" s="49" t="str">
        <f t="shared" si="75"/>
        <v/>
      </c>
      <c r="EK45" s="43" t="s">
        <v>0</v>
      </c>
      <c r="EL45" s="16" t="str">
        <f t="shared" si="76"/>
        <v>INSERT INTO rezultat(id,stazakategorija_id,imeprezime_id,vrijeme_sec,status_id,registracija,uparivanje_id,originalstatus_id,imeprezimealias_id,klubalias_id,kategorijaalias_id) VALUES (3417,349,2180,1551,1,0,3,0,Null,2,Null);</v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7"/>
        <v xml:space="preserve">
INSERT INTO rezultat(id,stazakategorija_id,imeprezime_id,vrijeme_sec,status_id,registracija,uparivanje_id,originalstatus_id,imeprezimealias_id,klubalias_id,kategorijaalias_id) VALUES (3417,349,2180,1551,1,0,3,0,Null,2,Null);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</v>
      </c>
      <c r="C46" s="27" t="s">
        <v>0</v>
      </c>
      <c r="D46" s="27" t="str">
        <f>IF(csv!F36="","",TRIM(csv!F36))</f>
        <v>Kristijan</v>
      </c>
      <c r="E46" s="27" t="str">
        <f>IF(csv!E36="","",TRIM(csv!E36))</f>
        <v>Verović</v>
      </c>
      <c r="F46" s="27" t="s">
        <v>0</v>
      </c>
      <c r="G46" s="69" t="str">
        <f>IF(csv!M36="","",TRIM(csv!M36))</f>
        <v>26:10</v>
      </c>
      <c r="H46" s="69" t="str">
        <f>IF(csv!N36="","",TRIM(csv!N36))</f>
        <v>0</v>
      </c>
      <c r="I46" s="27" t="s">
        <v>0</v>
      </c>
      <c r="J46" s="27" t="str">
        <f>IF(csv!P36="","",TRIM(csv!P36))</f>
        <v>JAP</v>
      </c>
      <c r="K46" s="27" t="str">
        <f>IF(csv!Q36="","",TRIM(csv!Q36))</f>
        <v>OK Japetić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4"/>
        <v>ok</v>
      </c>
      <c r="P46" s="43"/>
      <c r="Q46" s="48" t="str">
        <f t="shared" si="15"/>
        <v>M21</v>
      </c>
      <c r="R46" s="69">
        <f>IF(Q46="","",IF(COUNTIF(Q$12:Q45,Q46)=0,R45+1,R45))</f>
        <v>4</v>
      </c>
      <c r="S46" s="69">
        <f t="shared" si="16"/>
        <v>201</v>
      </c>
      <c r="T46" s="69">
        <f t="shared" si="17"/>
        <v>225</v>
      </c>
      <c r="U46" s="62" t="str">
        <f t="shared" si="18"/>
        <v>M21 – M20</v>
      </c>
      <c r="V46" s="43" t="s">
        <v>0</v>
      </c>
      <c r="W46" s="209" t="str">
        <f t="shared" si="19"/>
        <v>M21</v>
      </c>
      <c r="X46" s="259">
        <f t="shared" si="20"/>
        <v>349</v>
      </c>
      <c r="Y46" s="210" t="str">
        <f t="shared" si="0"/>
        <v/>
      </c>
      <c r="Z46" s="43" t="s">
        <v>0</v>
      </c>
      <c r="AA46" s="48" t="str">
        <f t="shared" si="21"/>
        <v>CRO</v>
      </c>
      <c r="AB46" s="69">
        <f t="shared" si="22"/>
        <v>1</v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Kristijan</v>
      </c>
      <c r="AN46" s="27" t="str">
        <f t="shared" si="27"/>
        <v>Verović</v>
      </c>
      <c r="AO46" s="69">
        <f t="shared" si="28"/>
        <v>1566</v>
      </c>
      <c r="AP46" s="69" t="str">
        <f t="shared" si="29"/>
        <v/>
      </c>
      <c r="AQ46" s="27" t="str">
        <f t="shared" si="30"/>
        <v>Kristijan</v>
      </c>
      <c r="AR46" s="62" t="str">
        <f t="shared" si="31"/>
        <v>Verović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Kristijan</v>
      </c>
      <c r="BI46" s="27" t="str">
        <f t="shared" si="37"/>
        <v>Verović</v>
      </c>
      <c r="BJ46" s="69" t="str">
        <f t="shared" si="38"/>
        <v/>
      </c>
      <c r="BK46" s="49">
        <f t="shared" si="39"/>
        <v>1566</v>
      </c>
      <c r="BL46" s="43" t="s">
        <v>0</v>
      </c>
      <c r="BM46" s="48" t="str">
        <f t="shared" si="40"/>
        <v>JAP</v>
      </c>
      <c r="BN46" s="27" t="str">
        <f t="shared" si="41"/>
        <v>OK Japetić</v>
      </c>
      <c r="BO46" s="69">
        <f t="shared" si="42"/>
        <v>3</v>
      </c>
      <c r="BP46" s="69" t="str">
        <f t="shared" si="2"/>
        <v/>
      </c>
      <c r="BQ46" s="27" t="str">
        <f t="shared" si="3"/>
        <v>OK Japetić</v>
      </c>
      <c r="BR46" s="27" t="str" cm="1">
        <f t="array" ref="BR46">IFERROR(""&amp;INDEX(regNatjecatelj_klub,DI46),"")</f>
        <v>OK Japetić</v>
      </c>
      <c r="BS46" s="82" t="str">
        <f t="shared" si="43"/>
        <v/>
      </c>
      <c r="BT46" s="62" t="str">
        <f t="shared" si="44"/>
        <v>OK Japetić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Japetić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3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>26:10</v>
      </c>
      <c r="CP46" s="69" t="str">
        <f t="shared" si="52"/>
        <v>0</v>
      </c>
      <c r="CQ46" s="216" t="str">
        <f t="shared" si="53"/>
        <v/>
      </c>
      <c r="CR46" s="217">
        <f t="shared" si="4"/>
        <v>1570</v>
      </c>
      <c r="CS46" s="150">
        <f t="shared" si="5"/>
        <v>1</v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>M</v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>Kristijan – Verović</v>
      </c>
      <c r="DI46" s="49">
        <f t="shared" si="58"/>
        <v>248</v>
      </c>
      <c r="DJ46" s="43" t="s">
        <v>0</v>
      </c>
      <c r="DK46" s="48" t="str">
        <f t="shared" si="59"/>
        <v>Kristijan – Verović – OK Japetić</v>
      </c>
      <c r="DL46" s="49">
        <f t="shared" si="60"/>
        <v>248</v>
      </c>
      <c r="DM46" s="43" t="s">
        <v>0</v>
      </c>
      <c r="DN46" s="48" t="str">
        <f t="shared" si="61"/>
        <v>Kristijan – Verović – OK Japetić – M21</v>
      </c>
      <c r="DO46" s="49">
        <f t="shared" si="62"/>
        <v>248</v>
      </c>
      <c r="DP46" s="43" t="s">
        <v>0</v>
      </c>
      <c r="DQ46" s="54">
        <f t="shared" si="63"/>
        <v>248</v>
      </c>
      <c r="DR46" s="49" cm="1">
        <f t="array" ref="DR46">IF(DQ46&lt;&gt;"",INDEX(regNatjecatelj_id,DQ46,0),IF(BF46&lt;&gt;"",BF46,""))</f>
        <v>1566</v>
      </c>
      <c r="DS46" s="43" t="s">
        <v>0</v>
      </c>
      <c r="DT46" s="54" t="str">
        <f t="shared" si="64"/>
        <v>imepre</v>
      </c>
      <c r="DU46" s="69" t="str">
        <f t="shared" si="10"/>
        <v>klu</v>
      </c>
      <c r="DV46" s="69" t="str">
        <f t="shared" si="65"/>
        <v>kat</v>
      </c>
      <c r="DW46" s="69" t="str">
        <f t="shared" si="66"/>
        <v/>
      </c>
      <c r="DX46" s="62" t="str">
        <f t="shared" si="67"/>
        <v>imepre-klu-kat</v>
      </c>
      <c r="DY46" s="43" t="s">
        <v>0</v>
      </c>
      <c r="DZ46" s="54">
        <f>IF(AN46="","",MAX(DZ$12:DZ45)+1)</f>
        <v>3418</v>
      </c>
      <c r="EA46" s="69">
        <f t="shared" si="68"/>
        <v>349</v>
      </c>
      <c r="EB46" s="69">
        <f t="shared" si="69"/>
        <v>1566</v>
      </c>
      <c r="EC46" s="69">
        <f t="shared" si="70"/>
        <v>1570</v>
      </c>
      <c r="ED46" s="69">
        <f t="shared" si="71"/>
        <v>1</v>
      </c>
      <c r="EE46" s="69">
        <f t="shared" si="11"/>
        <v>1</v>
      </c>
      <c r="EF46" s="69">
        <f t="shared" si="72"/>
        <v>1</v>
      </c>
      <c r="EG46" s="69" t="str">
        <f t="shared" si="73"/>
        <v>0</v>
      </c>
      <c r="EH46" s="69" t="str">
        <f t="shared" si="12"/>
        <v/>
      </c>
      <c r="EI46" s="69" t="str">
        <f t="shared" si="74"/>
        <v/>
      </c>
      <c r="EJ46" s="49" t="str">
        <f t="shared" si="75"/>
        <v/>
      </c>
      <c r="EK46" s="43" t="s">
        <v>0</v>
      </c>
      <c r="EL46" s="16" t="str">
        <f t="shared" si="76"/>
        <v>INSERT INTO rezultat(id,stazakategorija_id,imeprezime_id,vrijeme_sec,status_id,registracija,uparivanje_id,originalstatus_id,imeprezimealias_id,klubalias_id,kategorijaalias_id) VALUES (3418,349,1566,1570,1,1,1,0,Null,Null,Null);</v>
      </c>
      <c r="EM46" s="43" t="s">
        <v>0</v>
      </c>
      <c r="EN46" s="16" t="str">
        <f t="shared" si="13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46" s="43" t="s">
        <v>0</v>
      </c>
      <c r="EP46" s="167" t="str">
        <f t="shared" si="77"/>
        <v xml:space="preserve">
INSERT INTO rezultat(id,stazakategorija_id,imeprezime_id,vrijeme_sec,status_id,registracija,uparivanje_id,originalstatus_id,imeprezimealias_id,klubalias_id,kategorijaalias_id) VALUES (3418,349,1566,1570,1,1,1,0,Null,Null,Null);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</v>
      </c>
      <c r="C47" s="27" t="s">
        <v>0</v>
      </c>
      <c r="D47" s="27" t="str">
        <f>IF(csv!F37="","",TRIM(csv!F37))</f>
        <v>Martin</v>
      </c>
      <c r="E47" s="27" t="str">
        <f>IF(csv!E37="","",TRIM(csv!E37))</f>
        <v>Krešan</v>
      </c>
      <c r="F47" s="27" t="s">
        <v>0</v>
      </c>
      <c r="G47" s="69" t="str">
        <f>IF(csv!M37="","",TRIM(csv!M37))</f>
        <v>26:13</v>
      </c>
      <c r="H47" s="69" t="str">
        <f>IF(csv!N37="","",TRIM(csv!N37))</f>
        <v>0</v>
      </c>
      <c r="I47" s="27" t="s">
        <v>0</v>
      </c>
      <c r="J47" s="27" t="str">
        <f>IF(csv!P37="","",TRIM(csv!P37))</f>
        <v>OKM</v>
      </c>
      <c r="K47" s="27" t="str">
        <f>IF(csv!Q37="","",TRIM(csv!Q37))</f>
        <v>OK Medjimurje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4"/>
        <v>ok</v>
      </c>
      <c r="P47" s="43"/>
      <c r="Q47" s="48" t="str">
        <f t="shared" si="15"/>
        <v>M21</v>
      </c>
      <c r="R47" s="69">
        <f>IF(Q47="","",IF(COUNTIF(Q$12:Q46,Q47)=0,R46+1,R46))</f>
        <v>4</v>
      </c>
      <c r="S47" s="69">
        <f t="shared" si="16"/>
        <v>201</v>
      </c>
      <c r="T47" s="69">
        <f t="shared" si="17"/>
        <v>225</v>
      </c>
      <c r="U47" s="62" t="str">
        <f t="shared" si="18"/>
        <v>M21 – M20</v>
      </c>
      <c r="V47" s="43" t="s">
        <v>0</v>
      </c>
      <c r="W47" s="209" t="str">
        <f t="shared" si="19"/>
        <v>M21</v>
      </c>
      <c r="X47" s="259">
        <f t="shared" si="20"/>
        <v>349</v>
      </c>
      <c r="Y47" s="210" t="str">
        <f t="shared" si="0"/>
        <v/>
      </c>
      <c r="Z47" s="43" t="s">
        <v>0</v>
      </c>
      <c r="AA47" s="48" t="str">
        <f t="shared" si="21"/>
        <v>CRO</v>
      </c>
      <c r="AB47" s="69">
        <f t="shared" si="22"/>
        <v>1</v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Martin</v>
      </c>
      <c r="AN47" s="27" t="str">
        <f t="shared" si="27"/>
        <v>Krešan</v>
      </c>
      <c r="AO47" s="69">
        <f t="shared" si="28"/>
        <v>2143</v>
      </c>
      <c r="AP47" s="69" t="str">
        <f t="shared" si="29"/>
        <v/>
      </c>
      <c r="AQ47" s="27" t="str">
        <f t="shared" si="30"/>
        <v>Martin</v>
      </c>
      <c r="AR47" s="62" t="str">
        <f t="shared" si="31"/>
        <v>Krešan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Martin</v>
      </c>
      <c r="BI47" s="27" t="str">
        <f t="shared" si="37"/>
        <v>Krešan</v>
      </c>
      <c r="BJ47" s="69" t="str">
        <f t="shared" si="38"/>
        <v/>
      </c>
      <c r="BK47" s="49">
        <f t="shared" si="39"/>
        <v>2143</v>
      </c>
      <c r="BL47" s="43" t="s">
        <v>0</v>
      </c>
      <c r="BM47" s="48" t="str">
        <f t="shared" si="40"/>
        <v>OKM</v>
      </c>
      <c r="BN47" s="27" t="str">
        <f t="shared" si="41"/>
        <v>OK Medjimurje</v>
      </c>
      <c r="BO47" s="69" t="str">
        <f t="shared" si="42"/>
        <v>NEMA</v>
      </c>
      <c r="BP47" s="69">
        <f t="shared" si="2"/>
        <v>2</v>
      </c>
      <c r="BQ47" s="27" t="str">
        <f t="shared" si="3"/>
        <v>OK Međimurje</v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>OK Međimurje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Međimurje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7</v>
      </c>
      <c r="CM47" s="150">
        <f>IF(BP47="","",IF(BP47&lt;&gt;"NEMA",BP47,IF(CE47&lt;&gt;"",CE47,IFERROR(INDEX(CM$12:CM46,MATCH(BN47,BN$12:BN46,0)),""))))</f>
        <v>2</v>
      </c>
      <c r="CN47" s="43" t="s">
        <v>0</v>
      </c>
      <c r="CO47" s="54" t="str">
        <f t="shared" si="51"/>
        <v>26:13</v>
      </c>
      <c r="CP47" s="69" t="str">
        <f t="shared" si="52"/>
        <v>0</v>
      </c>
      <c r="CQ47" s="216" t="str">
        <f t="shared" si="53"/>
        <v/>
      </c>
      <c r="CR47" s="217">
        <f t="shared" si="4"/>
        <v>1573</v>
      </c>
      <c r="CS47" s="150">
        <f t="shared" si="5"/>
        <v>1</v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>M</v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>Martin – Krešan</v>
      </c>
      <c r="DI47" s="49">
        <f t="shared" si="58"/>
        <v>19</v>
      </c>
      <c r="DJ47" s="43" t="s">
        <v>0</v>
      </c>
      <c r="DK47" s="48" t="str">
        <f t="shared" si="59"/>
        <v>Martin – Krešan – OK Međimurje</v>
      </c>
      <c r="DL47" s="49" t="str">
        <f t="shared" si="60"/>
        <v>NEMA</v>
      </c>
      <c r="DM47" s="43" t="s">
        <v>0</v>
      </c>
      <c r="DN47" s="48" t="str">
        <f t="shared" si="61"/>
        <v>Martin – Krešan – OK Međimurje – M21</v>
      </c>
      <c r="DO47" s="49" t="str">
        <f t="shared" si="62"/>
        <v>NEMA</v>
      </c>
      <c r="DP47" s="43" t="s">
        <v>0</v>
      </c>
      <c r="DQ47" s="54">
        <f t="shared" si="63"/>
        <v>19</v>
      </c>
      <c r="DR47" s="49" cm="1">
        <f t="array" ref="DR47">IF(DQ47&lt;&gt;"",INDEX(regNatjecatelj_id,DQ47,0),IF(BF47&lt;&gt;"",BF47,""))</f>
        <v>2143</v>
      </c>
      <c r="DS47" s="43" t="s">
        <v>0</v>
      </c>
      <c r="DT47" s="54" t="str">
        <f t="shared" si="64"/>
        <v>imepre</v>
      </c>
      <c r="DU47" s="69" t="str">
        <f t="shared" si="10"/>
        <v>klu(ali)</v>
      </c>
      <c r="DV47" s="69" t="str">
        <f t="shared" si="65"/>
        <v>kat</v>
      </c>
      <c r="DW47" s="69" t="str">
        <f t="shared" si="66"/>
        <v/>
      </c>
      <c r="DX47" s="62" t="str">
        <f t="shared" si="67"/>
        <v>imepre-klu(ali)-kat</v>
      </c>
      <c r="DY47" s="43" t="s">
        <v>0</v>
      </c>
      <c r="DZ47" s="54">
        <f>IF(AN47="","",MAX(DZ$12:DZ46)+1)</f>
        <v>3419</v>
      </c>
      <c r="EA47" s="69">
        <f t="shared" si="68"/>
        <v>349</v>
      </c>
      <c r="EB47" s="69">
        <f t="shared" si="69"/>
        <v>2143</v>
      </c>
      <c r="EC47" s="69">
        <f t="shared" si="70"/>
        <v>1573</v>
      </c>
      <c r="ED47" s="69">
        <f t="shared" si="71"/>
        <v>1</v>
      </c>
      <c r="EE47" s="69">
        <f t="shared" si="11"/>
        <v>0</v>
      </c>
      <c r="EF47" s="69">
        <f t="shared" si="72"/>
        <v>3</v>
      </c>
      <c r="EG47" s="69" t="str">
        <f t="shared" si="73"/>
        <v>0</v>
      </c>
      <c r="EH47" s="69" t="str">
        <f t="shared" si="12"/>
        <v/>
      </c>
      <c r="EI47" s="69">
        <f t="shared" si="74"/>
        <v>2</v>
      </c>
      <c r="EJ47" s="49" t="str">
        <f t="shared" si="75"/>
        <v/>
      </c>
      <c r="EK47" s="43" t="s">
        <v>0</v>
      </c>
      <c r="EL47" s="16" t="str">
        <f t="shared" si="76"/>
        <v>INSERT INTO rezultat(id,stazakategorija_id,imeprezime_id,vrijeme_sec,status_id,registracija,uparivanje_id,originalstatus_id,imeprezimealias_id,klubalias_id,kategorijaalias_id) VALUES (3419,349,2143,1573,1,0,3,0,Null,2,Null);</v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7"/>
        <v xml:space="preserve">
INSERT INTO rezultat(id,stazakategorija_id,imeprezime_id,vrijeme_sec,status_id,registracija,uparivanje_id,originalstatus_id,imeprezimealias_id,klubalias_id,kategorijaalias_id) VALUES (3419,349,2143,1573,1,0,3,0,Null,2,Null);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</v>
      </c>
      <c r="C48" s="27" t="s">
        <v>0</v>
      </c>
      <c r="D48" s="27" t="str">
        <f>IF(csv!F38="","",TRIM(csv!F38))</f>
        <v>Vedran</v>
      </c>
      <c r="E48" s="27" t="str">
        <f>IF(csv!E38="","",TRIM(csv!E38))</f>
        <v>Boban</v>
      </c>
      <c r="F48" s="27" t="s">
        <v>0</v>
      </c>
      <c r="G48" s="69" t="str">
        <f>IF(csv!M38="","",TRIM(csv!M38))</f>
        <v>26:44</v>
      </c>
      <c r="H48" s="69" t="str">
        <f>IF(csv!N38="","",TRIM(csv!N38))</f>
        <v>0</v>
      </c>
      <c r="I48" s="27" t="s">
        <v>0</v>
      </c>
      <c r="J48" s="27" t="str">
        <f>IF(csv!P38="","",TRIM(csv!P38))</f>
        <v>OKM</v>
      </c>
      <c r="K48" s="27" t="str">
        <f>IF(csv!Q38="","",TRIM(csv!Q38))</f>
        <v>OK Medjimurje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4"/>
        <v>ok</v>
      </c>
      <c r="P48" s="43"/>
      <c r="Q48" s="48" t="str">
        <f t="shared" si="15"/>
        <v>M21</v>
      </c>
      <c r="R48" s="69">
        <f>IF(Q48="","",IF(COUNTIF(Q$12:Q47,Q48)=0,R47+1,R47))</f>
        <v>4</v>
      </c>
      <c r="S48" s="69">
        <f t="shared" si="16"/>
        <v>201</v>
      </c>
      <c r="T48" s="69">
        <f t="shared" si="17"/>
        <v>225</v>
      </c>
      <c r="U48" s="62" t="str">
        <f t="shared" si="18"/>
        <v>M21 – M20</v>
      </c>
      <c r="V48" s="43" t="s">
        <v>0</v>
      </c>
      <c r="W48" s="209" t="str">
        <f t="shared" si="19"/>
        <v>M21</v>
      </c>
      <c r="X48" s="259">
        <f t="shared" si="20"/>
        <v>349</v>
      </c>
      <c r="Y48" s="210" t="str">
        <f t="shared" si="0"/>
        <v/>
      </c>
      <c r="Z48" s="43" t="s">
        <v>0</v>
      </c>
      <c r="AA48" s="48" t="str">
        <f t="shared" si="21"/>
        <v>CRO</v>
      </c>
      <c r="AB48" s="69">
        <f t="shared" si="22"/>
        <v>1</v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Vedran</v>
      </c>
      <c r="AN48" s="27" t="str">
        <f t="shared" si="27"/>
        <v>Boban</v>
      </c>
      <c r="AO48" s="69">
        <f t="shared" si="28"/>
        <v>2011</v>
      </c>
      <c r="AP48" s="69" t="str">
        <f t="shared" si="29"/>
        <v/>
      </c>
      <c r="AQ48" s="27" t="str">
        <f t="shared" si="30"/>
        <v>Vedran</v>
      </c>
      <c r="AR48" s="62" t="str">
        <f t="shared" si="31"/>
        <v>Boban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Vedran</v>
      </c>
      <c r="BI48" s="27" t="str">
        <f t="shared" si="37"/>
        <v>Boban</v>
      </c>
      <c r="BJ48" s="69" t="str">
        <f t="shared" si="38"/>
        <v/>
      </c>
      <c r="BK48" s="49">
        <f t="shared" si="39"/>
        <v>2011</v>
      </c>
      <c r="BL48" s="43" t="s">
        <v>0</v>
      </c>
      <c r="BM48" s="48" t="str">
        <f t="shared" si="40"/>
        <v>OKM</v>
      </c>
      <c r="BN48" s="27" t="str">
        <f t="shared" si="41"/>
        <v>OK Medjimurje</v>
      </c>
      <c r="BO48" s="69" t="str">
        <f t="shared" si="42"/>
        <v>NEMA</v>
      </c>
      <c r="BP48" s="69">
        <f t="shared" si="2"/>
        <v>2</v>
      </c>
      <c r="BQ48" s="27" t="str">
        <f t="shared" si="3"/>
        <v>OK Međimurje</v>
      </c>
      <c r="BR48" s="27" t="str" cm="1">
        <f t="array" ref="BR48">IFERROR(""&amp;INDEX(regNatjecatelj_klub,DI48),"")</f>
        <v>OK Maksimir</v>
      </c>
      <c r="BS48" s="82">
        <f t="shared" si="43"/>
        <v>1</v>
      </c>
      <c r="BT48" s="62" t="str">
        <f t="shared" si="44"/>
        <v>OK Maksimir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Međimurje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6</v>
      </c>
      <c r="CM48" s="150">
        <f>IF(BP48="","",IF(BP48&lt;&gt;"NEMA",BP48,IF(CE48&lt;&gt;"",CE48,IFERROR(INDEX(CM$12:CM47,MATCH(BN48,BN$12:BN47,0)),""))))</f>
        <v>2</v>
      </c>
      <c r="CN48" s="43" t="s">
        <v>0</v>
      </c>
      <c r="CO48" s="54" t="str">
        <f t="shared" si="51"/>
        <v>26:44</v>
      </c>
      <c r="CP48" s="69" t="str">
        <f t="shared" si="52"/>
        <v>0</v>
      </c>
      <c r="CQ48" s="216" t="str">
        <f t="shared" si="53"/>
        <v/>
      </c>
      <c r="CR48" s="217">
        <f t="shared" si="4"/>
        <v>1604</v>
      </c>
      <c r="CS48" s="150">
        <f t="shared" si="5"/>
        <v>1</v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>M</v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>Vedran – Boban</v>
      </c>
      <c r="DI48" s="49">
        <f t="shared" si="58"/>
        <v>456</v>
      </c>
      <c r="DJ48" s="43" t="s">
        <v>0</v>
      </c>
      <c r="DK48" s="48" t="str">
        <f t="shared" si="59"/>
        <v>Vedran – Boban – OK Međimurje</v>
      </c>
      <c r="DL48" s="49" t="str">
        <f t="shared" si="60"/>
        <v>NEMA</v>
      </c>
      <c r="DM48" s="43" t="s">
        <v>0</v>
      </c>
      <c r="DN48" s="48" t="str">
        <f t="shared" si="61"/>
        <v>Vedran – Boban – OK Međimurje – M21</v>
      </c>
      <c r="DO48" s="49" t="str">
        <f t="shared" si="62"/>
        <v>NEMA</v>
      </c>
      <c r="DP48" s="43" t="s">
        <v>0</v>
      </c>
      <c r="DQ48" s="54">
        <f t="shared" si="63"/>
        <v>456</v>
      </c>
      <c r="DR48" s="49" cm="1">
        <f t="array" ref="DR48">IF(DQ48&lt;&gt;"",INDEX(regNatjecatelj_id,DQ48,0),IF(BF48&lt;&gt;"",BF48,""))</f>
        <v>2011</v>
      </c>
      <c r="DS48" s="43" t="s">
        <v>0</v>
      </c>
      <c r="DT48" s="54" t="str">
        <f t="shared" si="64"/>
        <v>imepre</v>
      </c>
      <c r="DU48" s="69" t="str">
        <f t="shared" si="10"/>
        <v>klu(ali)</v>
      </c>
      <c r="DV48" s="69" t="str">
        <f t="shared" si="65"/>
        <v>kat</v>
      </c>
      <c r="DW48" s="69" t="str">
        <f t="shared" si="66"/>
        <v/>
      </c>
      <c r="DX48" s="62" t="str">
        <f t="shared" si="67"/>
        <v>imepre-klu(ali)-kat</v>
      </c>
      <c r="DY48" s="43" t="s">
        <v>0</v>
      </c>
      <c r="DZ48" s="54">
        <f>IF(AN48="","",MAX(DZ$12:DZ47)+1)</f>
        <v>3420</v>
      </c>
      <c r="EA48" s="69">
        <f t="shared" si="68"/>
        <v>349</v>
      </c>
      <c r="EB48" s="69">
        <f t="shared" si="69"/>
        <v>2011</v>
      </c>
      <c r="EC48" s="69">
        <f t="shared" si="70"/>
        <v>1604</v>
      </c>
      <c r="ED48" s="69">
        <f t="shared" si="71"/>
        <v>1</v>
      </c>
      <c r="EE48" s="69">
        <f t="shared" si="11"/>
        <v>0</v>
      </c>
      <c r="EF48" s="69">
        <f t="shared" si="72"/>
        <v>3</v>
      </c>
      <c r="EG48" s="69" t="str">
        <f t="shared" si="73"/>
        <v>0</v>
      </c>
      <c r="EH48" s="69" t="str">
        <f t="shared" si="12"/>
        <v/>
      </c>
      <c r="EI48" s="69">
        <f t="shared" si="74"/>
        <v>2</v>
      </c>
      <c r="EJ48" s="49" t="str">
        <f t="shared" si="75"/>
        <v/>
      </c>
      <c r="EK48" s="43" t="s">
        <v>0</v>
      </c>
      <c r="EL48" s="16" t="str">
        <f t="shared" si="76"/>
        <v>INSERT INTO rezultat(id,stazakategorija_id,imeprezime_id,vrijeme_sec,status_id,registracija,uparivanje_id,originalstatus_id,imeprezimealias_id,klubalias_id,kategorijaalias_id) VALUES (3420,349,2011,1604,1,0,3,0,Null,2,Null);</v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7"/>
        <v xml:space="preserve">
INSERT INTO rezultat(id,stazakategorija_id,imeprezime_id,vrijeme_sec,status_id,registracija,uparivanje_id,originalstatus_id,imeprezimealias_id,klubalias_id,kategorijaalias_id) VALUES (3420,349,2011,1604,1,0,3,0,Null,2,Null);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</v>
      </c>
      <c r="C49" s="27" t="s">
        <v>0</v>
      </c>
      <c r="D49" s="27" t="str">
        <f>IF(csv!F39="","",TRIM(csv!F39))</f>
        <v>Jan</v>
      </c>
      <c r="E49" s="27" t="str">
        <f>IF(csv!E39="","",TRIM(csv!E39))</f>
        <v>Gobec</v>
      </c>
      <c r="F49" s="27" t="s">
        <v>0</v>
      </c>
      <c r="G49" s="69" t="str">
        <f>IF(csv!M39="","",TRIM(csv!M39))</f>
        <v>15:42</v>
      </c>
      <c r="H49" s="69" t="str">
        <f>IF(csv!N39="","",TRIM(csv!N39))</f>
        <v>3</v>
      </c>
      <c r="I49" s="27" t="s">
        <v>0</v>
      </c>
      <c r="J49" s="27" t="str">
        <f>IF(csv!P39="","",TRIM(csv!P39))</f>
        <v>Vihor</v>
      </c>
      <c r="K49" s="27" t="str">
        <f>IF(csv!Q39="","",TRIM(csv!Q39))</f>
        <v>OK Vihor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4"/>
        <v>ok</v>
      </c>
      <c r="P49" s="43"/>
      <c r="Q49" s="48" t="str">
        <f t="shared" si="15"/>
        <v>M21</v>
      </c>
      <c r="R49" s="69">
        <f>IF(Q49="","",IF(COUNTIF(Q$12:Q48,Q49)=0,R48+1,R48))</f>
        <v>4</v>
      </c>
      <c r="S49" s="69">
        <f t="shared" si="16"/>
        <v>201</v>
      </c>
      <c r="T49" s="69">
        <f t="shared" si="17"/>
        <v>225</v>
      </c>
      <c r="U49" s="62" t="str">
        <f t="shared" si="18"/>
        <v>M21 – M20</v>
      </c>
      <c r="V49" s="43" t="s">
        <v>0</v>
      </c>
      <c r="W49" s="209" t="str">
        <f t="shared" si="19"/>
        <v>M21</v>
      </c>
      <c r="X49" s="259">
        <f t="shared" si="20"/>
        <v>349</v>
      </c>
      <c r="Y49" s="210" t="str">
        <f t="shared" si="0"/>
        <v/>
      </c>
      <c r="Z49" s="43" t="s">
        <v>0</v>
      </c>
      <c r="AA49" s="48" t="str">
        <f t="shared" si="21"/>
        <v>CRO</v>
      </c>
      <c r="AB49" s="69">
        <f t="shared" si="22"/>
        <v>1</v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Jan</v>
      </c>
      <c r="AN49" s="27" t="str">
        <f t="shared" si="27"/>
        <v>Gobec</v>
      </c>
      <c r="AO49" s="69">
        <f t="shared" si="28"/>
        <v>1522</v>
      </c>
      <c r="AP49" s="69" t="str">
        <f t="shared" si="29"/>
        <v/>
      </c>
      <c r="AQ49" s="27" t="str">
        <f t="shared" si="30"/>
        <v>Jan</v>
      </c>
      <c r="AR49" s="62" t="str">
        <f t="shared" si="31"/>
        <v>Gobec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Jan</v>
      </c>
      <c r="BI49" s="27" t="str">
        <f t="shared" si="37"/>
        <v>Gobec</v>
      </c>
      <c r="BJ49" s="69" t="str">
        <f t="shared" si="38"/>
        <v/>
      </c>
      <c r="BK49" s="49">
        <f t="shared" si="39"/>
        <v>1522</v>
      </c>
      <c r="BL49" s="43" t="s">
        <v>0</v>
      </c>
      <c r="BM49" s="48" t="str">
        <f t="shared" si="40"/>
        <v>Vihor</v>
      </c>
      <c r="BN49" s="27" t="str">
        <f t="shared" si="41"/>
        <v>OK Vihor</v>
      </c>
      <c r="BO49" s="69">
        <f t="shared" si="42"/>
        <v>12</v>
      </c>
      <c r="BP49" s="69" t="str">
        <f t="shared" si="2"/>
        <v/>
      </c>
      <c r="BQ49" s="27" t="str">
        <f t="shared" si="3"/>
        <v>OK Vihor</v>
      </c>
      <c r="BR49" s="27" t="str" cm="1">
        <f t="array" ref="BR49">IFERROR(""&amp;INDEX(regNatjecatelj_klub,DI49),"")</f>
        <v>OK Vihor</v>
      </c>
      <c r="BS49" s="82" t="str">
        <f t="shared" si="43"/>
        <v/>
      </c>
      <c r="BT49" s="62" t="str">
        <f t="shared" si="44"/>
        <v>OK Vihor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Vihor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12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>15:42</v>
      </c>
      <c r="CP49" s="69" t="str">
        <f t="shared" si="52"/>
        <v>3</v>
      </c>
      <c r="CQ49" s="216" t="str">
        <f t="shared" si="53"/>
        <v/>
      </c>
      <c r="CR49" s="217">
        <f t="shared" si="4"/>
        <v>942</v>
      </c>
      <c r="CS49" s="150">
        <f t="shared" si="5"/>
        <v>3</v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>M</v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>Jan – Gobec</v>
      </c>
      <c r="DI49" s="49">
        <f t="shared" si="58"/>
        <v>825</v>
      </c>
      <c r="DJ49" s="43" t="s">
        <v>0</v>
      </c>
      <c r="DK49" s="48" t="str">
        <f t="shared" si="59"/>
        <v>Jan – Gobec – OK Vihor</v>
      </c>
      <c r="DL49" s="49">
        <f t="shared" si="60"/>
        <v>825</v>
      </c>
      <c r="DM49" s="43" t="s">
        <v>0</v>
      </c>
      <c r="DN49" s="48" t="str">
        <f t="shared" si="61"/>
        <v>Jan – Gobec – OK Vihor – M21</v>
      </c>
      <c r="DO49" s="49">
        <f t="shared" si="62"/>
        <v>825</v>
      </c>
      <c r="DP49" s="43" t="s">
        <v>0</v>
      </c>
      <c r="DQ49" s="54">
        <f t="shared" si="63"/>
        <v>825</v>
      </c>
      <c r="DR49" s="49" cm="1">
        <f t="array" ref="DR49">IF(DQ49&lt;&gt;"",INDEX(regNatjecatelj_id,DQ49,0),IF(BF49&lt;&gt;"",BF49,""))</f>
        <v>1522</v>
      </c>
      <c r="DS49" s="43" t="s">
        <v>0</v>
      </c>
      <c r="DT49" s="54" t="str">
        <f t="shared" si="64"/>
        <v>imepre</v>
      </c>
      <c r="DU49" s="69" t="str">
        <f t="shared" si="10"/>
        <v>klu</v>
      </c>
      <c r="DV49" s="69" t="str">
        <f t="shared" si="65"/>
        <v>kat</v>
      </c>
      <c r="DW49" s="69" t="str">
        <f t="shared" si="66"/>
        <v/>
      </c>
      <c r="DX49" s="62" t="str">
        <f t="shared" si="67"/>
        <v>imepre-klu-kat</v>
      </c>
      <c r="DY49" s="43" t="s">
        <v>0</v>
      </c>
      <c r="DZ49" s="54">
        <f>IF(AN49="","",MAX(DZ$12:DZ48)+1)</f>
        <v>3421</v>
      </c>
      <c r="EA49" s="69">
        <f t="shared" si="68"/>
        <v>349</v>
      </c>
      <c r="EB49" s="69">
        <f t="shared" si="69"/>
        <v>1522</v>
      </c>
      <c r="EC49" s="69">
        <f t="shared" si="70"/>
        <v>942</v>
      </c>
      <c r="ED49" s="69">
        <f t="shared" si="71"/>
        <v>3</v>
      </c>
      <c r="EE49" s="69">
        <f t="shared" si="11"/>
        <v>1</v>
      </c>
      <c r="EF49" s="69">
        <f t="shared" si="72"/>
        <v>1</v>
      </c>
      <c r="EG49" s="69" t="str">
        <f t="shared" si="73"/>
        <v>3</v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>INSERT INTO rezultat(id,stazakategorija_id,imeprezime_id,vrijeme_sec,status_id,registracija,uparivanje_id,originalstatus_id,imeprezimealias_id,klubalias_id,kategorijaalias_id) VALUES (3421,349,1522,942,3,1,1,3,Null,Null,Null);</v>
      </c>
      <c r="EM49" s="43" t="s">
        <v>0</v>
      </c>
      <c r="EN49" s="16" t="str">
        <f t="shared" si="13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49" s="43" t="s">
        <v>0</v>
      </c>
      <c r="EP49" s="167" t="str">
        <f t="shared" si="77"/>
        <v xml:space="preserve">
INSERT INTO rezultat(id,stazakategorija_id,imeprezime_id,vrijeme_sec,status_id,registracija,uparivanje_id,originalstatus_id,imeprezimealias_id,klubalias_id,kategorijaalias_id) VALUES (3421,349,1522,942,3,1,1,3,Null,Null,Null);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</v>
      </c>
      <c r="C50" s="27" t="s">
        <v>0</v>
      </c>
      <c r="D50" s="27" t="str">
        <f>IF(csv!F40="","",TRIM(csv!F40))</f>
        <v>Jura</v>
      </c>
      <c r="E50" s="27" t="str">
        <f>IF(csv!E40="","",TRIM(csv!E40))</f>
        <v>Kukec</v>
      </c>
      <c r="F50" s="27" t="s">
        <v>0</v>
      </c>
      <c r="G50" s="69" t="str">
        <f>IF(csv!M40="","",TRIM(csv!M40))</f>
        <v/>
      </c>
      <c r="H50" s="69" t="str">
        <f>IF(csv!N40="","",TRIM(csv!N40))</f>
        <v>1</v>
      </c>
      <c r="I50" s="27" t="s">
        <v>0</v>
      </c>
      <c r="J50" s="27" t="str">
        <f>IF(csv!P40="","",TRIM(csv!P40))</f>
        <v>Vihor</v>
      </c>
      <c r="K50" s="27" t="str">
        <f>IF(csv!Q40="","",TRIM(csv!Q40))</f>
        <v>OK Vihor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4"/>
        <v>ok</v>
      </c>
      <c r="P50" s="43"/>
      <c r="Q50" s="48" t="str">
        <f t="shared" si="15"/>
        <v>M21</v>
      </c>
      <c r="R50" s="69">
        <f>IF(Q50="","",IF(COUNTIF(Q$12:Q49,Q50)=0,R49+1,R49))</f>
        <v>4</v>
      </c>
      <c r="S50" s="69">
        <f t="shared" si="16"/>
        <v>201</v>
      </c>
      <c r="T50" s="69">
        <f t="shared" si="17"/>
        <v>225</v>
      </c>
      <c r="U50" s="62" t="str">
        <f t="shared" si="18"/>
        <v>M21 – M20</v>
      </c>
      <c r="V50" s="43" t="s">
        <v>0</v>
      </c>
      <c r="W50" s="209" t="str">
        <f t="shared" si="19"/>
        <v>M21</v>
      </c>
      <c r="X50" s="259">
        <f t="shared" si="20"/>
        <v>349</v>
      </c>
      <c r="Y50" s="210" t="str">
        <f t="shared" si="0"/>
        <v/>
      </c>
      <c r="Z50" s="43" t="s">
        <v>0</v>
      </c>
      <c r="AA50" s="48" t="str">
        <f t="shared" si="21"/>
        <v>CRO</v>
      </c>
      <c r="AB50" s="69">
        <f t="shared" si="22"/>
        <v>1</v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Jura</v>
      </c>
      <c r="AN50" s="27" t="str">
        <f t="shared" si="27"/>
        <v>Kukec</v>
      </c>
      <c r="AO50" s="69">
        <f t="shared" si="28"/>
        <v>1105</v>
      </c>
      <c r="AP50" s="69" t="str">
        <f t="shared" si="29"/>
        <v/>
      </c>
      <c r="AQ50" s="27" t="str">
        <f t="shared" si="30"/>
        <v>Jura</v>
      </c>
      <c r="AR50" s="62" t="str">
        <f t="shared" si="31"/>
        <v>Kukec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Jura</v>
      </c>
      <c r="BI50" s="27" t="str">
        <f t="shared" si="37"/>
        <v>Kukec</v>
      </c>
      <c r="BJ50" s="69" t="str">
        <f t="shared" si="38"/>
        <v/>
      </c>
      <c r="BK50" s="49">
        <f t="shared" si="39"/>
        <v>1105</v>
      </c>
      <c r="BL50" s="43" t="s">
        <v>0</v>
      </c>
      <c r="BM50" s="48" t="str">
        <f t="shared" si="40"/>
        <v>Vihor</v>
      </c>
      <c r="BN50" s="27" t="str">
        <f t="shared" si="41"/>
        <v>OK Vihor</v>
      </c>
      <c r="BO50" s="69">
        <f t="shared" si="42"/>
        <v>12</v>
      </c>
      <c r="BP50" s="69" t="str">
        <f t="shared" si="2"/>
        <v/>
      </c>
      <c r="BQ50" s="27" t="str">
        <f t="shared" si="3"/>
        <v>OK Vihor</v>
      </c>
      <c r="BR50" s="27" t="str" cm="1">
        <f t="array" ref="BR50">IFERROR(""&amp;INDEX(regNatjecatelj_klub,DI50),"")</f>
        <v>OK Vihor</v>
      </c>
      <c r="BS50" s="82" t="str">
        <f t="shared" si="43"/>
        <v/>
      </c>
      <c r="BT50" s="62" t="str">
        <f t="shared" si="44"/>
        <v>OK Vihor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Vihor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12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/>
      </c>
      <c r="CP50" s="69" t="str">
        <f t="shared" si="52"/>
        <v>1</v>
      </c>
      <c r="CQ50" s="216" t="str">
        <f t="shared" si="53"/>
        <v/>
      </c>
      <c r="CR50" s="217" t="str">
        <f t="shared" si="4"/>
        <v/>
      </c>
      <c r="CS50" s="150">
        <f t="shared" si="5"/>
        <v>6</v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>M</v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>Jura – Kukec</v>
      </c>
      <c r="DI50" s="49">
        <f t="shared" si="58"/>
        <v>917</v>
      </c>
      <c r="DJ50" s="43" t="s">
        <v>0</v>
      </c>
      <c r="DK50" s="48" t="str">
        <f t="shared" si="59"/>
        <v>Jura – Kukec – OK Vihor</v>
      </c>
      <c r="DL50" s="49">
        <f t="shared" si="60"/>
        <v>917</v>
      </c>
      <c r="DM50" s="43" t="s">
        <v>0</v>
      </c>
      <c r="DN50" s="48" t="str">
        <f t="shared" si="61"/>
        <v>Jura – Kukec – OK Vihor – M21</v>
      </c>
      <c r="DO50" s="49">
        <f t="shared" si="62"/>
        <v>917</v>
      </c>
      <c r="DP50" s="43" t="s">
        <v>0</v>
      </c>
      <c r="DQ50" s="54">
        <f t="shared" si="63"/>
        <v>917</v>
      </c>
      <c r="DR50" s="49" cm="1">
        <f t="array" ref="DR50">IF(DQ50&lt;&gt;"",INDEX(regNatjecatelj_id,DQ50,0),IF(BF50&lt;&gt;"",BF50,""))</f>
        <v>1105</v>
      </c>
      <c r="DS50" s="43" t="s">
        <v>0</v>
      </c>
      <c r="DT50" s="54" t="str">
        <f t="shared" si="64"/>
        <v>imepre</v>
      </c>
      <c r="DU50" s="69" t="str">
        <f t="shared" si="10"/>
        <v>klu</v>
      </c>
      <c r="DV50" s="69" t="str">
        <f t="shared" si="65"/>
        <v>kat</v>
      </c>
      <c r="DW50" s="69" t="str">
        <f t="shared" si="66"/>
        <v/>
      </c>
      <c r="DX50" s="62" t="str">
        <f t="shared" si="67"/>
        <v>imepre-klu-kat</v>
      </c>
      <c r="DY50" s="43" t="s">
        <v>0</v>
      </c>
      <c r="DZ50" s="54">
        <f>IF(AN50="","",MAX(DZ$12:DZ49)+1)</f>
        <v>3422</v>
      </c>
      <c r="EA50" s="69">
        <f t="shared" si="68"/>
        <v>349</v>
      </c>
      <c r="EB50" s="69">
        <f t="shared" si="69"/>
        <v>1105</v>
      </c>
      <c r="EC50" s="69" t="str">
        <f t="shared" si="70"/>
        <v/>
      </c>
      <c r="ED50" s="69">
        <f t="shared" si="71"/>
        <v>6</v>
      </c>
      <c r="EE50" s="69">
        <f t="shared" si="11"/>
        <v>1</v>
      </c>
      <c r="EF50" s="69">
        <f t="shared" si="72"/>
        <v>1</v>
      </c>
      <c r="EG50" s="69" t="str">
        <f t="shared" si="73"/>
        <v>1</v>
      </c>
      <c r="EH50" s="69" t="str">
        <f t="shared" si="12"/>
        <v/>
      </c>
      <c r="EI50" s="69" t="str">
        <f t="shared" si="74"/>
        <v/>
      </c>
      <c r="EJ50" s="49" t="str">
        <f t="shared" si="75"/>
        <v/>
      </c>
      <c r="EK50" s="43" t="s">
        <v>0</v>
      </c>
      <c r="EL50" s="16" t="str">
        <f t="shared" si="76"/>
        <v>INSERT INTO rezultat(id,stazakategorija_id,imeprezime_id,vrijeme_sec,status_id,registracija,uparivanje_id,originalstatus_id,imeprezimealias_id,klubalias_id,kategorijaalias_id) VALUES (3422,349,1105,Null,6,1,1,1,Null,Null,Null);</v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7"/>
        <v xml:space="preserve">
INSERT INTO rezultat(id,stazakategorija_id,imeprezime_id,vrijeme_sec,status_id,registracija,uparivanje_id,originalstatus_id,imeprezimealias_id,klubalias_id,kategorijaalias_id) VALUES (3422,349,1105,Null,6,1,1,1,Null,Null,Null);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</v>
      </c>
      <c r="C51" s="27" t="s">
        <v>0</v>
      </c>
      <c r="D51" s="27" t="str">
        <f>IF(csv!F41="","",TRIM(csv!F41))</f>
        <v>Lobel</v>
      </c>
      <c r="E51" s="27" t="str">
        <f>IF(csv!E41="","",TRIM(csv!E41))</f>
        <v>Horvat</v>
      </c>
      <c r="F51" s="27" t="s">
        <v>0</v>
      </c>
      <c r="G51" s="69" t="str">
        <f>IF(csv!M41="","",TRIM(csv!M41))</f>
        <v>4335:25</v>
      </c>
      <c r="H51" s="69" t="str">
        <f>IF(csv!N41="","",TRIM(csv!N41))</f>
        <v>3</v>
      </c>
      <c r="I51" s="27" t="s">
        <v>0</v>
      </c>
      <c r="J51" s="27" t="str">
        <f>IF(csv!P41="","",TRIM(csv!P41))</f>
        <v>Maksimir</v>
      </c>
      <c r="K51" s="27" t="str">
        <f>IF(csv!Q41="","",TRIM(csv!Q41))</f>
        <v>OK Maksimir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4"/>
        <v>ok</v>
      </c>
      <c r="P51" s="43"/>
      <c r="Q51" s="48" t="str">
        <f t="shared" si="15"/>
        <v>M21</v>
      </c>
      <c r="R51" s="69">
        <f>IF(Q51="","",IF(COUNTIF(Q$12:Q50,Q51)=0,R50+1,R50))</f>
        <v>4</v>
      </c>
      <c r="S51" s="69">
        <f t="shared" si="16"/>
        <v>201</v>
      </c>
      <c r="T51" s="69">
        <f t="shared" si="17"/>
        <v>225</v>
      </c>
      <c r="U51" s="62" t="str">
        <f t="shared" si="18"/>
        <v>M21 – M20</v>
      </c>
      <c r="V51" s="43" t="s">
        <v>0</v>
      </c>
      <c r="W51" s="209" t="str">
        <f t="shared" si="19"/>
        <v>M21</v>
      </c>
      <c r="X51" s="259">
        <f t="shared" si="20"/>
        <v>349</v>
      </c>
      <c r="Y51" s="210" t="str">
        <f t="shared" si="0"/>
        <v/>
      </c>
      <c r="Z51" s="43" t="s">
        <v>0</v>
      </c>
      <c r="AA51" s="48" t="str">
        <f t="shared" si="21"/>
        <v>CRO</v>
      </c>
      <c r="AB51" s="69">
        <f t="shared" si="22"/>
        <v>1</v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Lobel</v>
      </c>
      <c r="AN51" s="27" t="str">
        <f t="shared" si="27"/>
        <v>Horvat</v>
      </c>
      <c r="AO51" s="69">
        <f t="shared" si="28"/>
        <v>1130</v>
      </c>
      <c r="AP51" s="69" t="str">
        <f t="shared" si="29"/>
        <v/>
      </c>
      <c r="AQ51" s="27" t="str">
        <f t="shared" si="30"/>
        <v>Lobel</v>
      </c>
      <c r="AR51" s="62" t="str">
        <f t="shared" si="31"/>
        <v>Horvat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Lobel</v>
      </c>
      <c r="BI51" s="27" t="str">
        <f t="shared" si="37"/>
        <v>Horvat</v>
      </c>
      <c r="BJ51" s="69" t="str">
        <f t="shared" si="38"/>
        <v/>
      </c>
      <c r="BK51" s="49">
        <f t="shared" si="39"/>
        <v>1130</v>
      </c>
      <c r="BL51" s="43" t="s">
        <v>0</v>
      </c>
      <c r="BM51" s="48" t="str">
        <f t="shared" si="40"/>
        <v>Maksimir</v>
      </c>
      <c r="BN51" s="27" t="str">
        <f t="shared" si="41"/>
        <v>OK Maksimir</v>
      </c>
      <c r="BO51" s="69">
        <f t="shared" si="42"/>
        <v>6</v>
      </c>
      <c r="BP51" s="69" t="str">
        <f t="shared" si="2"/>
        <v/>
      </c>
      <c r="BQ51" s="27" t="str">
        <f t="shared" si="3"/>
        <v>OK Maksimir</v>
      </c>
      <c r="BR51" s="27" t="str" cm="1">
        <f t="array" ref="BR51">IFERROR(""&amp;INDEX(regNatjecatelj_klub,DI51),"")</f>
        <v>OK Maksimir</v>
      </c>
      <c r="BS51" s="82" t="str">
        <f t="shared" si="43"/>
        <v/>
      </c>
      <c r="BT51" s="62" t="str">
        <f t="shared" si="44"/>
        <v>OK Maksimir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Maksimir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6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>4335:25</v>
      </c>
      <c r="CP51" s="69" t="str">
        <f t="shared" si="52"/>
        <v>3</v>
      </c>
      <c r="CQ51" s="216" t="str">
        <f t="shared" si="53"/>
        <v>GREŠKA-3</v>
      </c>
      <c r="CR51" s="217">
        <f t="shared" si="4"/>
        <v>59999</v>
      </c>
      <c r="CS51" s="150">
        <f t="shared" si="5"/>
        <v>3</v>
      </c>
      <c r="CT51" s="43" t="s">
        <v>0</v>
      </c>
      <c r="CU51" s="276" t="str">
        <f t="shared" si="54"/>
        <v xml:space="preserve">Lobel Horvat – Molim u OEventu provjeriti i ispraviti rezultat – vrijeme (4335:25) i classifier (3).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>M</v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>Lobel – Horvat</v>
      </c>
      <c r="DI51" s="49">
        <f t="shared" si="58"/>
        <v>467</v>
      </c>
      <c r="DJ51" s="43" t="s">
        <v>0</v>
      </c>
      <c r="DK51" s="48" t="str">
        <f t="shared" si="59"/>
        <v>Lobel – Horvat – OK Maksimir</v>
      </c>
      <c r="DL51" s="49">
        <f t="shared" si="60"/>
        <v>467</v>
      </c>
      <c r="DM51" s="43" t="s">
        <v>0</v>
      </c>
      <c r="DN51" s="48" t="str">
        <f t="shared" si="61"/>
        <v>Lobel – Horvat – OK Maksimir – M21</v>
      </c>
      <c r="DO51" s="49">
        <f t="shared" si="62"/>
        <v>467</v>
      </c>
      <c r="DP51" s="43" t="s">
        <v>0</v>
      </c>
      <c r="DQ51" s="54">
        <f t="shared" si="63"/>
        <v>467</v>
      </c>
      <c r="DR51" s="49" cm="1">
        <f t="array" ref="DR51">IF(DQ51&lt;&gt;"",INDEX(regNatjecatelj_id,DQ51,0),IF(BF51&lt;&gt;"",BF51,""))</f>
        <v>1130</v>
      </c>
      <c r="DS51" s="43" t="s">
        <v>0</v>
      </c>
      <c r="DT51" s="54" t="str">
        <f t="shared" si="64"/>
        <v>imepre</v>
      </c>
      <c r="DU51" s="69" t="str">
        <f t="shared" si="10"/>
        <v>klu</v>
      </c>
      <c r="DV51" s="69" t="str">
        <f t="shared" si="65"/>
        <v>kat</v>
      </c>
      <c r="DW51" s="69" t="str">
        <f t="shared" si="66"/>
        <v>ot</v>
      </c>
      <c r="DX51" s="62" t="str">
        <f t="shared" si="67"/>
        <v>imepre-klu-kat-ot</v>
      </c>
      <c r="DY51" s="43" t="s">
        <v>0</v>
      </c>
      <c r="DZ51" s="54">
        <f>IF(AN51="","",MAX(DZ$12:DZ50)+1)</f>
        <v>3423</v>
      </c>
      <c r="EA51" s="69">
        <f t="shared" si="68"/>
        <v>349</v>
      </c>
      <c r="EB51" s="69">
        <f t="shared" si="69"/>
        <v>1130</v>
      </c>
      <c r="EC51" s="69">
        <f t="shared" si="70"/>
        <v>59999</v>
      </c>
      <c r="ED51" s="69">
        <f t="shared" si="71"/>
        <v>3</v>
      </c>
      <c r="EE51" s="69">
        <f t="shared" si="11"/>
        <v>1</v>
      </c>
      <c r="EF51" s="69">
        <f t="shared" si="72"/>
        <v>2</v>
      </c>
      <c r="EG51" s="69" t="str">
        <f t="shared" si="73"/>
        <v>3</v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>INSERT INTO rezultat(id,stazakategorija_id,imeprezime_id,vrijeme_sec,status_id,registracija,uparivanje_id,originalstatus_id,imeprezimealias_id,klubalias_id,kategorijaalias_id) VALUES (3423,349,1130,59999,3,1,2,3,Null,Null,Null);</v>
      </c>
      <c r="EM51" s="43" t="s">
        <v>0</v>
      </c>
      <c r="EN51" s="16" t="str">
        <f t="shared" si="13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51" s="43" t="s">
        <v>0</v>
      </c>
      <c r="EP51" s="167" t="str">
        <f t="shared" si="77"/>
        <v xml:space="preserve">
INSERT INTO rezultat(id,stazakategorija_id,imeprezime_id,vrijeme_sec,status_id,registracija,uparivanje_id,originalstatus_id,imeprezimealias_id,klubalias_id,kategorijaalias_id) VALUES (3423,349,1130,59999,3,1,2,3,Null,Null,Null);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</v>
      </c>
      <c r="C52" s="27" t="s">
        <v>0</v>
      </c>
      <c r="D52" s="27" t="str">
        <f>IF(csv!F42="","",TRIM(csv!F42))</f>
        <v>Karlo</v>
      </c>
      <c r="E52" s="27" t="str">
        <f>IF(csv!E42="","",TRIM(csv!E42))</f>
        <v>Ivanković</v>
      </c>
      <c r="F52" s="27" t="s">
        <v>0</v>
      </c>
      <c r="G52" s="69" t="str">
        <f>IF(csv!M42="","",TRIM(csv!M42))</f>
        <v>27:12</v>
      </c>
      <c r="H52" s="69" t="str">
        <f>IF(csv!N42="","",TRIM(csv!N42))</f>
        <v>3</v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4"/>
        <v>ok</v>
      </c>
      <c r="P52" s="43"/>
      <c r="Q52" s="48" t="str">
        <f t="shared" si="15"/>
        <v>M21</v>
      </c>
      <c r="R52" s="69">
        <f>IF(Q52="","",IF(COUNTIF(Q$12:Q51,Q52)=0,R51+1,R51))</f>
        <v>4</v>
      </c>
      <c r="S52" s="69">
        <f t="shared" si="16"/>
        <v>201</v>
      </c>
      <c r="T52" s="69">
        <f t="shared" si="17"/>
        <v>225</v>
      </c>
      <c r="U52" s="62" t="str">
        <f t="shared" si="18"/>
        <v>M21 – M20</v>
      </c>
      <c r="V52" s="43" t="s">
        <v>0</v>
      </c>
      <c r="W52" s="209" t="str">
        <f t="shared" si="19"/>
        <v>M21</v>
      </c>
      <c r="X52" s="259">
        <f t="shared" si="20"/>
        <v>349</v>
      </c>
      <c r="Y52" s="210" t="str">
        <f t="shared" si="0"/>
        <v/>
      </c>
      <c r="Z52" s="43" t="s">
        <v>0</v>
      </c>
      <c r="AA52" s="48" t="str">
        <f t="shared" si="21"/>
        <v/>
      </c>
      <c r="AB52" s="69" t="str">
        <f t="shared" si="22"/>
        <v/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>Karlo</v>
      </c>
      <c r="AN52" s="27" t="str">
        <f t="shared" si="27"/>
        <v>Ivanković</v>
      </c>
      <c r="AO52" s="69">
        <f t="shared" si="28"/>
        <v>2017</v>
      </c>
      <c r="AP52" s="69" t="str">
        <f t="shared" si="29"/>
        <v/>
      </c>
      <c r="AQ52" s="27" t="str">
        <f t="shared" si="30"/>
        <v>Karlo</v>
      </c>
      <c r="AR52" s="62" t="str">
        <f t="shared" si="31"/>
        <v>Ivanković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Karlo</v>
      </c>
      <c r="BI52" s="27" t="str">
        <f t="shared" si="37"/>
        <v>Ivanković</v>
      </c>
      <c r="BJ52" s="69" t="str">
        <f t="shared" si="38"/>
        <v/>
      </c>
      <c r="BK52" s="49">
        <f t="shared" si="39"/>
        <v>2017</v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>27:12</v>
      </c>
      <c r="CP52" s="69" t="str">
        <f t="shared" si="52"/>
        <v>3</v>
      </c>
      <c r="CQ52" s="216" t="str">
        <f t="shared" si="53"/>
        <v/>
      </c>
      <c r="CR52" s="217">
        <f t="shared" si="4"/>
        <v>1632</v>
      </c>
      <c r="CS52" s="150">
        <f t="shared" si="5"/>
        <v>3</v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>M</v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>Karlo – Ivanković</v>
      </c>
      <c r="DI52" s="49">
        <f t="shared" si="58"/>
        <v>13</v>
      </c>
      <c r="DJ52" s="43" t="s">
        <v>0</v>
      </c>
      <c r="DK52" s="48" t="str">
        <f t="shared" si="59"/>
        <v>Karlo – Ivanković</v>
      </c>
      <c r="DL52" s="49">
        <f t="shared" si="60"/>
        <v>13</v>
      </c>
      <c r="DM52" s="43" t="s">
        <v>0</v>
      </c>
      <c r="DN52" s="48" t="str">
        <f t="shared" si="61"/>
        <v>Karlo – Ivanković – M21</v>
      </c>
      <c r="DO52" s="49" t="str">
        <f t="shared" si="62"/>
        <v>NEMA</v>
      </c>
      <c r="DP52" s="43" t="s">
        <v>0</v>
      </c>
      <c r="DQ52" s="54">
        <f t="shared" si="63"/>
        <v>13</v>
      </c>
      <c r="DR52" s="49" cm="1">
        <f t="array" ref="DR52">IF(DQ52&lt;&gt;"",INDEX(regNatjecatelj_id,DQ52,0),IF(BF52&lt;&gt;"",BF52,""))</f>
        <v>2017</v>
      </c>
      <c r="DS52" s="43" t="s">
        <v>0</v>
      </c>
      <c r="DT52" s="54" t="str">
        <f t="shared" si="64"/>
        <v>imepre</v>
      </c>
      <c r="DU52" s="69" t="str">
        <f t="shared" si="10"/>
        <v>klu</v>
      </c>
      <c r="DV52" s="69" t="str">
        <f t="shared" si="65"/>
        <v>kat</v>
      </c>
      <c r="DW52" s="69" t="str">
        <f t="shared" si="66"/>
        <v/>
      </c>
      <c r="DX52" s="62" t="str">
        <f t="shared" si="67"/>
        <v>imepre-klu-kat</v>
      </c>
      <c r="DY52" s="43" t="s">
        <v>0</v>
      </c>
      <c r="DZ52" s="54">
        <f>IF(AN52="","",MAX(DZ$12:DZ51)+1)</f>
        <v>3424</v>
      </c>
      <c r="EA52" s="69">
        <f t="shared" si="68"/>
        <v>349</v>
      </c>
      <c r="EB52" s="69">
        <f t="shared" si="69"/>
        <v>2017</v>
      </c>
      <c r="EC52" s="69">
        <f t="shared" si="70"/>
        <v>1632</v>
      </c>
      <c r="ED52" s="69">
        <f t="shared" si="71"/>
        <v>3</v>
      </c>
      <c r="EE52" s="69">
        <f t="shared" si="11"/>
        <v>0</v>
      </c>
      <c r="EF52" s="69">
        <f t="shared" si="72"/>
        <v>1</v>
      </c>
      <c r="EG52" s="69" t="str">
        <f t="shared" si="73"/>
        <v>3</v>
      </c>
      <c r="EH52" s="69" t="str">
        <f t="shared" si="12"/>
        <v/>
      </c>
      <c r="EI52" s="69" t="str">
        <f t="shared" si="74"/>
        <v/>
      </c>
      <c r="EJ52" s="49" t="str">
        <f t="shared" si="75"/>
        <v/>
      </c>
      <c r="EK52" s="43" t="s">
        <v>0</v>
      </c>
      <c r="EL52" s="16" t="str">
        <f t="shared" si="76"/>
        <v>INSERT INTO rezultat(id,stazakategorija_id,imeprezime_id,vrijeme_sec,status_id,registracija,uparivanje_id,originalstatus_id,imeprezimealias_id,klubalias_id,kategorijaalias_id) VALUES (3424,349,2017,1632,3,0,1,3,Null,Null,Null);</v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7"/>
        <v xml:space="preserve">
INSERT INTO rezultat(id,stazakategorija_id,imeprezime_id,vrijeme_sec,status_id,registracija,uparivanje_id,originalstatus_id,imeprezimealias_id,klubalias_id,kategorijaalias_id) VALUES (3424,349,2017,1632,3,0,1,3,Null,Null,Null);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M20</v>
      </c>
      <c r="C53" s="27" t="s">
        <v>0</v>
      </c>
      <c r="D53" s="27" t="str">
        <f>IF(csv!F43="","",TRIM(csv!F43))</f>
        <v>Noa</v>
      </c>
      <c r="E53" s="27" t="str">
        <f>IF(csv!E43="","",TRIM(csv!E43))</f>
        <v>Kolarek</v>
      </c>
      <c r="F53" s="27" t="s">
        <v>0</v>
      </c>
      <c r="G53" s="69" t="str">
        <f>IF(csv!M43="","",TRIM(csv!M43))</f>
        <v>16:38</v>
      </c>
      <c r="H53" s="69" t="str">
        <f>IF(csv!N43="","",TRIM(csv!N43))</f>
        <v>3</v>
      </c>
      <c r="I53" s="27" t="s">
        <v>0</v>
      </c>
      <c r="J53" s="27" t="str">
        <f>IF(csv!P43="","",TRIM(csv!P43))</f>
        <v>Vihor</v>
      </c>
      <c r="K53" s="27" t="str">
        <f>IF(csv!Q43="","",TRIM(csv!Q43))</f>
        <v>OK Vihor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4"/>
        <v>ok</v>
      </c>
      <c r="P53" s="43"/>
      <c r="Q53" s="48" t="str">
        <f t="shared" si="15"/>
        <v>M20</v>
      </c>
      <c r="R53" s="69">
        <f>IF(Q53="","",IF(COUNTIF(Q$12:Q52,Q53)=0,R52+1,R52))</f>
        <v>4</v>
      </c>
      <c r="S53" s="69">
        <f t="shared" si="16"/>
        <v>207</v>
      </c>
      <c r="T53" s="69">
        <f t="shared" si="17"/>
        <v>225</v>
      </c>
      <c r="U53" s="62" t="str">
        <f t="shared" si="18"/>
        <v>M21 – M20</v>
      </c>
      <c r="V53" s="43" t="s">
        <v>0</v>
      </c>
      <c r="W53" s="209" t="str">
        <f t="shared" si="19"/>
        <v>M20</v>
      </c>
      <c r="X53" s="259">
        <f t="shared" si="20"/>
        <v>350</v>
      </c>
      <c r="Y53" s="210" t="str">
        <f t="shared" si="0"/>
        <v/>
      </c>
      <c r="Z53" s="43" t="s">
        <v>0</v>
      </c>
      <c r="AA53" s="48" t="str">
        <f t="shared" si="21"/>
        <v>CRO</v>
      </c>
      <c r="AB53" s="69">
        <f t="shared" si="22"/>
        <v>1</v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Noa</v>
      </c>
      <c r="AN53" s="27" t="str">
        <f t="shared" si="27"/>
        <v>Kolarek</v>
      </c>
      <c r="AO53" s="69">
        <f t="shared" si="28"/>
        <v>1191</v>
      </c>
      <c r="AP53" s="69" t="str">
        <f t="shared" si="29"/>
        <v/>
      </c>
      <c r="AQ53" s="27" t="str">
        <f t="shared" si="30"/>
        <v>Noa</v>
      </c>
      <c r="AR53" s="62" t="str">
        <f t="shared" si="31"/>
        <v>Kolarek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Noa</v>
      </c>
      <c r="BI53" s="27" t="str">
        <f t="shared" si="37"/>
        <v>Kolarek</v>
      </c>
      <c r="BJ53" s="69" t="str">
        <f t="shared" si="38"/>
        <v/>
      </c>
      <c r="BK53" s="49">
        <f t="shared" si="39"/>
        <v>1191</v>
      </c>
      <c r="BL53" s="43" t="s">
        <v>0</v>
      </c>
      <c r="BM53" s="48" t="str">
        <f t="shared" si="40"/>
        <v>Vihor</v>
      </c>
      <c r="BN53" s="27" t="str">
        <f t="shared" si="41"/>
        <v>OK Vihor</v>
      </c>
      <c r="BO53" s="69">
        <f t="shared" si="42"/>
        <v>12</v>
      </c>
      <c r="BP53" s="69" t="str">
        <f t="shared" si="2"/>
        <v/>
      </c>
      <c r="BQ53" s="27" t="str">
        <f t="shared" si="3"/>
        <v>OK Vihor</v>
      </c>
      <c r="BR53" s="27" t="str" cm="1">
        <f t="array" ref="BR53">IFERROR(""&amp;INDEX(regNatjecatelj_klub,DI53),"")</f>
        <v>OK Vihor</v>
      </c>
      <c r="BS53" s="82" t="str">
        <f t="shared" si="43"/>
        <v/>
      </c>
      <c r="BT53" s="62" t="str">
        <f t="shared" si="44"/>
        <v>OK Vihor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Vihor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12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>16:38</v>
      </c>
      <c r="CP53" s="69" t="str">
        <f t="shared" si="52"/>
        <v>3</v>
      </c>
      <c r="CQ53" s="216" t="str">
        <f t="shared" si="53"/>
        <v/>
      </c>
      <c r="CR53" s="217">
        <f t="shared" si="4"/>
        <v>998</v>
      </c>
      <c r="CS53" s="150">
        <f t="shared" si="5"/>
        <v>3</v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>M</v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>Noa – Kolarek</v>
      </c>
      <c r="DI53" s="49">
        <f t="shared" si="58"/>
        <v>899</v>
      </c>
      <c r="DJ53" s="43" t="s">
        <v>0</v>
      </c>
      <c r="DK53" s="48" t="str">
        <f t="shared" si="59"/>
        <v>Noa – Kolarek – OK Vihor</v>
      </c>
      <c r="DL53" s="49">
        <f t="shared" si="60"/>
        <v>899</v>
      </c>
      <c r="DM53" s="43" t="s">
        <v>0</v>
      </c>
      <c r="DN53" s="48" t="str">
        <f t="shared" si="61"/>
        <v>Noa – Kolarek – OK Vihor – M20</v>
      </c>
      <c r="DO53" s="49">
        <f t="shared" si="62"/>
        <v>899</v>
      </c>
      <c r="DP53" s="43" t="s">
        <v>0</v>
      </c>
      <c r="DQ53" s="54">
        <f t="shared" si="63"/>
        <v>899</v>
      </c>
      <c r="DR53" s="49" cm="1">
        <f t="array" ref="DR53">IF(DQ53&lt;&gt;"",INDEX(regNatjecatelj_id,DQ53,0),IF(BF53&lt;&gt;"",BF53,""))</f>
        <v>1191</v>
      </c>
      <c r="DS53" s="43" t="s">
        <v>0</v>
      </c>
      <c r="DT53" s="54" t="str">
        <f t="shared" si="64"/>
        <v>imepre</v>
      </c>
      <c r="DU53" s="69" t="str">
        <f t="shared" si="10"/>
        <v>klu</v>
      </c>
      <c r="DV53" s="69" t="str">
        <f t="shared" si="65"/>
        <v>kat</v>
      </c>
      <c r="DW53" s="69" t="str">
        <f t="shared" si="66"/>
        <v/>
      </c>
      <c r="DX53" s="62" t="str">
        <f t="shared" si="67"/>
        <v>imepre-klu-kat</v>
      </c>
      <c r="DY53" s="43" t="s">
        <v>0</v>
      </c>
      <c r="DZ53" s="54">
        <f>IF(AN53="","",MAX(DZ$12:DZ52)+1)</f>
        <v>3425</v>
      </c>
      <c r="EA53" s="69">
        <f t="shared" si="68"/>
        <v>350</v>
      </c>
      <c r="EB53" s="69">
        <f t="shared" si="69"/>
        <v>1191</v>
      </c>
      <c r="EC53" s="69">
        <f t="shared" si="70"/>
        <v>998</v>
      </c>
      <c r="ED53" s="69">
        <f t="shared" si="71"/>
        <v>3</v>
      </c>
      <c r="EE53" s="69">
        <f t="shared" si="11"/>
        <v>1</v>
      </c>
      <c r="EF53" s="69">
        <f t="shared" si="72"/>
        <v>1</v>
      </c>
      <c r="EG53" s="69" t="str">
        <f t="shared" si="73"/>
        <v>3</v>
      </c>
      <c r="EH53" s="69" t="str">
        <f t="shared" si="12"/>
        <v/>
      </c>
      <c r="EI53" s="69" t="str">
        <f t="shared" si="74"/>
        <v/>
      </c>
      <c r="EJ53" s="49" t="str">
        <f t="shared" si="75"/>
        <v/>
      </c>
      <c r="EK53" s="43" t="s">
        <v>0</v>
      </c>
      <c r="EL53" s="16" t="str">
        <f t="shared" si="76"/>
        <v>INSERT INTO rezultat(id,stazakategorija_id,imeprezime_id,vrijeme_sec,status_id,registracija,uparivanje_id,originalstatus_id,imeprezimealias_id,klubalias_id,kategorijaalias_id) VALUES (3425,350,1191,998,3,1,1,3,Null,Null,Null);</v>
      </c>
      <c r="EM53" s="43" t="s">
        <v>0</v>
      </c>
      <c r="EN53" s="16" t="str">
        <f t="shared" si="13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350)
                         		AND
                         	kategorija_liga.liga_id = 102)
		AND
	datum_od &lt;= '44493'
    	AND
    datum_do is Null;</v>
      </c>
      <c r="EO53" s="43" t="s">
        <v>0</v>
      </c>
      <c r="EP53" s="167" t="str">
        <f t="shared" si="77"/>
        <v xml:space="preserve">
INSERT INTO rezultat(id,stazakategorija_id,imeprezime_id,vrijeme_sec,status_id,registracija,uparivanje_id,originalstatus_id,imeprezimealias_id,klubalias_id,kategorijaalias_id) VALUES (3425,350,1191,998,3,1,1,3,Null,Null,Null);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350)
                         		AND
                         	kategorija_liga.liga_id = 102)
		AND
	datum_od &lt;= '44493'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</v>
      </c>
      <c r="C54" s="27" t="s">
        <v>0</v>
      </c>
      <c r="D54" s="27" t="str">
        <f>IF(csv!F44="","",TRIM(csv!F44))</f>
        <v>Frane</v>
      </c>
      <c r="E54" s="27" t="str">
        <f>IF(csv!E44="","",TRIM(csv!E44))</f>
        <v>Marković</v>
      </c>
      <c r="F54" s="27" t="s">
        <v>0</v>
      </c>
      <c r="G54" s="69" t="str">
        <f>IF(csv!M44="","",TRIM(csv!M44))</f>
        <v>19:53</v>
      </c>
      <c r="H54" s="69" t="str">
        <f>IF(csv!N44="","",TRIM(csv!N44))</f>
        <v>3</v>
      </c>
      <c r="I54" s="27" t="s">
        <v>0</v>
      </c>
      <c r="J54" s="27" t="str">
        <f>IF(csv!P44="","",TRIM(csv!P44))</f>
        <v>JAP</v>
      </c>
      <c r="K54" s="27" t="str">
        <f>IF(csv!Q44="","",TRIM(csv!Q44))</f>
        <v>OK Japetić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4"/>
        <v>ok</v>
      </c>
      <c r="P54" s="43"/>
      <c r="Q54" s="48" t="str">
        <f t="shared" si="15"/>
        <v>M21</v>
      </c>
      <c r="R54" s="69">
        <f>IF(Q54="","",IF(COUNTIF(Q$12:Q53,Q54)=0,R53+1,R53))</f>
        <v>4</v>
      </c>
      <c r="S54" s="69">
        <f t="shared" si="16"/>
        <v>201</v>
      </c>
      <c r="T54" s="69">
        <f t="shared" si="17"/>
        <v>225</v>
      </c>
      <c r="U54" s="62" t="str">
        <f t="shared" si="18"/>
        <v>M21 – M20</v>
      </c>
      <c r="V54" s="43" t="s">
        <v>0</v>
      </c>
      <c r="W54" s="209" t="str">
        <f t="shared" si="19"/>
        <v>M21</v>
      </c>
      <c r="X54" s="259">
        <f t="shared" si="20"/>
        <v>349</v>
      </c>
      <c r="Y54" s="210" t="str">
        <f t="shared" si="0"/>
        <v/>
      </c>
      <c r="Z54" s="43" t="s">
        <v>0</v>
      </c>
      <c r="AA54" s="48" t="str">
        <f t="shared" si="21"/>
        <v>CRO</v>
      </c>
      <c r="AB54" s="69">
        <f t="shared" si="22"/>
        <v>1</v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Frane</v>
      </c>
      <c r="AN54" s="27" t="str">
        <f t="shared" si="27"/>
        <v>Marković</v>
      </c>
      <c r="AO54" s="69">
        <f t="shared" si="28"/>
        <v>1139</v>
      </c>
      <c r="AP54" s="69" t="str">
        <f t="shared" si="29"/>
        <v/>
      </c>
      <c r="AQ54" s="27" t="str">
        <f t="shared" si="30"/>
        <v>Frane</v>
      </c>
      <c r="AR54" s="62" t="str">
        <f t="shared" si="31"/>
        <v>Marković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Frane</v>
      </c>
      <c r="BI54" s="27" t="str">
        <f t="shared" si="37"/>
        <v>Marković</v>
      </c>
      <c r="BJ54" s="69" t="str">
        <f t="shared" si="38"/>
        <v/>
      </c>
      <c r="BK54" s="49">
        <f t="shared" si="39"/>
        <v>1139</v>
      </c>
      <c r="BL54" s="43" t="s">
        <v>0</v>
      </c>
      <c r="BM54" s="48" t="str">
        <f t="shared" si="40"/>
        <v>JAP</v>
      </c>
      <c r="BN54" s="27" t="str">
        <f t="shared" si="41"/>
        <v>OK Japetić</v>
      </c>
      <c r="BO54" s="69">
        <f t="shared" si="42"/>
        <v>3</v>
      </c>
      <c r="BP54" s="69" t="str">
        <f t="shared" si="2"/>
        <v/>
      </c>
      <c r="BQ54" s="27" t="str">
        <f t="shared" si="3"/>
        <v>OK Japetić</v>
      </c>
      <c r="BR54" s="27" t="str" cm="1">
        <f t="array" ref="BR54">IFERROR(""&amp;INDEX(regNatjecatelj_klub,DI54),"")</f>
        <v>OK Japetić</v>
      </c>
      <c r="BS54" s="82" t="str">
        <f t="shared" si="43"/>
        <v/>
      </c>
      <c r="BT54" s="62" t="str">
        <f t="shared" si="44"/>
        <v>OK Japetić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Japetić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3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>19:53</v>
      </c>
      <c r="CP54" s="69" t="str">
        <f t="shared" si="52"/>
        <v>3</v>
      </c>
      <c r="CQ54" s="216" t="str">
        <f t="shared" si="53"/>
        <v/>
      </c>
      <c r="CR54" s="217">
        <f t="shared" si="4"/>
        <v>1193</v>
      </c>
      <c r="CS54" s="150">
        <f t="shared" si="5"/>
        <v>3</v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>M</v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>Frane – Marković</v>
      </c>
      <c r="DI54" s="49">
        <f t="shared" si="58"/>
        <v>210</v>
      </c>
      <c r="DJ54" s="43" t="s">
        <v>0</v>
      </c>
      <c r="DK54" s="48" t="str">
        <f t="shared" si="59"/>
        <v>Frane – Marković – OK Japetić</v>
      </c>
      <c r="DL54" s="49">
        <f t="shared" si="60"/>
        <v>210</v>
      </c>
      <c r="DM54" s="43" t="s">
        <v>0</v>
      </c>
      <c r="DN54" s="48" t="str">
        <f t="shared" si="61"/>
        <v>Frane – Marković – OK Japetić – M21</v>
      </c>
      <c r="DO54" s="49">
        <f t="shared" si="62"/>
        <v>210</v>
      </c>
      <c r="DP54" s="43" t="s">
        <v>0</v>
      </c>
      <c r="DQ54" s="54">
        <f t="shared" si="63"/>
        <v>210</v>
      </c>
      <c r="DR54" s="49" cm="1">
        <f t="array" ref="DR54">IF(DQ54&lt;&gt;"",INDEX(regNatjecatelj_id,DQ54,0),IF(BF54&lt;&gt;"",BF54,""))</f>
        <v>1139</v>
      </c>
      <c r="DS54" s="43" t="s">
        <v>0</v>
      </c>
      <c r="DT54" s="54" t="str">
        <f t="shared" si="64"/>
        <v>imepre</v>
      </c>
      <c r="DU54" s="69" t="str">
        <f t="shared" si="10"/>
        <v>klu</v>
      </c>
      <c r="DV54" s="69" t="str">
        <f t="shared" si="65"/>
        <v>kat</v>
      </c>
      <c r="DW54" s="69" t="str">
        <f t="shared" si="66"/>
        <v/>
      </c>
      <c r="DX54" s="62" t="str">
        <f t="shared" si="67"/>
        <v>imepre-klu-kat</v>
      </c>
      <c r="DY54" s="43" t="s">
        <v>0</v>
      </c>
      <c r="DZ54" s="54">
        <f>IF(AN54="","",MAX(DZ$12:DZ53)+1)</f>
        <v>3426</v>
      </c>
      <c r="EA54" s="69">
        <f t="shared" si="68"/>
        <v>349</v>
      </c>
      <c r="EB54" s="69">
        <f t="shared" si="69"/>
        <v>1139</v>
      </c>
      <c r="EC54" s="69">
        <f t="shared" si="70"/>
        <v>1193</v>
      </c>
      <c r="ED54" s="69">
        <f t="shared" si="71"/>
        <v>3</v>
      </c>
      <c r="EE54" s="69">
        <f t="shared" si="11"/>
        <v>1</v>
      </c>
      <c r="EF54" s="69">
        <f t="shared" si="72"/>
        <v>1</v>
      </c>
      <c r="EG54" s="69" t="str">
        <f t="shared" si="73"/>
        <v>3</v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>INSERT INTO rezultat(id,stazakategorija_id,imeprezime_id,vrijeme_sec,status_id,registracija,uparivanje_id,originalstatus_id,imeprezimealias_id,klubalias_id,kategorijaalias_id) VALUES (3426,349,1139,1193,3,1,1,3,Null,Null,Null);</v>
      </c>
      <c r="EM54" s="43" t="s">
        <v>0</v>
      </c>
      <c r="EN54" s="16" t="str">
        <f t="shared" si="13"/>
        <v>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O54" s="43" t="s">
        <v>0</v>
      </c>
      <c r="EP54" s="167" t="str">
        <f t="shared" si="77"/>
        <v xml:space="preserve">
INSERT INTO rezultat(id,stazakategorija_id,imeprezime_id,vrijeme_sec,status_id,registracija,uparivanje_id,originalstatus_id,imeprezimealias_id,klubalias_id,kategorijaalias_id) VALUES (3426,349,1139,1193,3,1,1,3,Null,Null,Null);
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349)
                         		AND
                         	kategorija_liga.liga_id = 102)
		AND
	datum_od &lt;= '44493'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</v>
      </c>
      <c r="C55" s="27" t="s">
        <v>0</v>
      </c>
      <c r="D55" s="27" t="str">
        <f>IF(csv!F45="","",TRIM(csv!F45))</f>
        <v>Ivan</v>
      </c>
      <c r="E55" s="27" t="str">
        <f>IF(csv!E45="","",TRIM(csv!E45))</f>
        <v>Skoko Gavranović</v>
      </c>
      <c r="F55" s="27" t="s">
        <v>0</v>
      </c>
      <c r="G55" s="69" t="str">
        <f>IF(csv!M45="","",TRIM(csv!M45))</f>
        <v/>
      </c>
      <c r="H55" s="69" t="str">
        <f>IF(csv!N45="","",TRIM(csv!N45))</f>
        <v>1</v>
      </c>
      <c r="I55" s="27" t="s">
        <v>0</v>
      </c>
      <c r="J55" s="27" t="str">
        <f>IF(csv!P45="","",TRIM(csv!P45))</f>
        <v>OKM</v>
      </c>
      <c r="K55" s="27" t="str">
        <f>IF(csv!Q45="","",TRIM(csv!Q45))</f>
        <v>OK Medjimurje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4"/>
        <v>ok</v>
      </c>
      <c r="P55" s="43"/>
      <c r="Q55" s="48" t="str">
        <f t="shared" si="15"/>
        <v>M21</v>
      </c>
      <c r="R55" s="69">
        <f>IF(Q55="","",IF(COUNTIF(Q$12:Q54,Q55)=0,R54+1,R54))</f>
        <v>4</v>
      </c>
      <c r="S55" s="69">
        <f t="shared" si="16"/>
        <v>201</v>
      </c>
      <c r="T55" s="69">
        <f t="shared" si="17"/>
        <v>225</v>
      </c>
      <c r="U55" s="62" t="str">
        <f t="shared" si="18"/>
        <v>M21 – M20</v>
      </c>
      <c r="V55" s="43" t="s">
        <v>0</v>
      </c>
      <c r="W55" s="209" t="str">
        <f t="shared" si="19"/>
        <v>M21</v>
      </c>
      <c r="X55" s="259">
        <f t="shared" si="20"/>
        <v>349</v>
      </c>
      <c r="Y55" s="210" t="str">
        <f t="shared" si="0"/>
        <v/>
      </c>
      <c r="Z55" s="43" t="s">
        <v>0</v>
      </c>
      <c r="AA55" s="48" t="str">
        <f t="shared" si="21"/>
        <v>CRO</v>
      </c>
      <c r="AB55" s="69">
        <f t="shared" si="22"/>
        <v>1</v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Ivan</v>
      </c>
      <c r="AN55" s="27" t="str">
        <f t="shared" si="27"/>
        <v>Skoko Gavranović</v>
      </c>
      <c r="AO55" s="69" t="str">
        <f t="shared" si="28"/>
        <v>NEMA</v>
      </c>
      <c r="AP55" s="69">
        <f t="shared" si="29"/>
        <v>1999</v>
      </c>
      <c r="AQ55" s="27" t="str">
        <f t="shared" si="30"/>
        <v>Ivan</v>
      </c>
      <c r="AR55" s="62" t="str">
        <f t="shared" si="31"/>
        <v>Škoko Gavranović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Ivan</v>
      </c>
      <c r="BI55" s="27" t="str">
        <f t="shared" si="37"/>
        <v>Škoko Gavranović</v>
      </c>
      <c r="BJ55" s="69">
        <f t="shared" si="38"/>
        <v>1999</v>
      </c>
      <c r="BK55" s="49" t="str">
        <f t="shared" si="39"/>
        <v/>
      </c>
      <c r="BL55" s="43" t="s">
        <v>0</v>
      </c>
      <c r="BM55" s="48" t="str">
        <f t="shared" si="40"/>
        <v>OKM</v>
      </c>
      <c r="BN55" s="27" t="str">
        <f t="shared" si="41"/>
        <v>OK Medjimurje</v>
      </c>
      <c r="BO55" s="69" t="str">
        <f t="shared" si="42"/>
        <v>NEMA</v>
      </c>
      <c r="BP55" s="69">
        <f t="shared" si="2"/>
        <v>2</v>
      </c>
      <c r="BQ55" s="27" t="str">
        <f t="shared" si="3"/>
        <v>OK Međimurje</v>
      </c>
      <c r="BR55" s="27" t="str" cm="1">
        <f t="array" ref="BR55">IFERROR(""&amp;INDEX(regNatjecatelj_klub,DI55),"")</f>
        <v>OK Maksimir</v>
      </c>
      <c r="BS55" s="82">
        <f t="shared" si="43"/>
        <v>1</v>
      </c>
      <c r="BT55" s="62" t="str">
        <f t="shared" si="44"/>
        <v>OK Maksimir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Međimurje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6</v>
      </c>
      <c r="CM55" s="150">
        <f>IF(BP55="","",IF(BP55&lt;&gt;"NEMA",BP55,IF(CE55&lt;&gt;"",CE55,IFERROR(INDEX(CM$12:CM54,MATCH(BN55,BN$12:BN54,0)),""))))</f>
        <v>2</v>
      </c>
      <c r="CN55" s="43" t="s">
        <v>0</v>
      </c>
      <c r="CO55" s="54" t="str">
        <f t="shared" si="51"/>
        <v/>
      </c>
      <c r="CP55" s="69" t="str">
        <f t="shared" si="52"/>
        <v>1</v>
      </c>
      <c r="CQ55" s="216" t="str">
        <f t="shared" si="53"/>
        <v/>
      </c>
      <c r="CR55" s="217" t="str">
        <f t="shared" si="4"/>
        <v/>
      </c>
      <c r="CS55" s="150">
        <f t="shared" si="5"/>
        <v>6</v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>M</v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>Ivan – Škoko Gavranović</v>
      </c>
      <c r="DI55" s="49">
        <f t="shared" si="58"/>
        <v>502</v>
      </c>
      <c r="DJ55" s="43" t="s">
        <v>0</v>
      </c>
      <c r="DK55" s="48" t="str">
        <f t="shared" si="59"/>
        <v>Ivan – Škoko Gavranović – OK Međimurje</v>
      </c>
      <c r="DL55" s="49" t="str">
        <f t="shared" si="60"/>
        <v>NEMA</v>
      </c>
      <c r="DM55" s="43" t="s">
        <v>0</v>
      </c>
      <c r="DN55" s="48" t="str">
        <f t="shared" si="61"/>
        <v>Ivan – Škoko Gavranović – OK Međimurje – M21</v>
      </c>
      <c r="DO55" s="49" t="str">
        <f t="shared" si="62"/>
        <v>NEMA</v>
      </c>
      <c r="DP55" s="43" t="s">
        <v>0</v>
      </c>
      <c r="DQ55" s="54">
        <f t="shared" si="63"/>
        <v>502</v>
      </c>
      <c r="DR55" s="49" cm="1">
        <f t="array" ref="DR55">IF(DQ55&lt;&gt;"",INDEX(regNatjecatelj_id,DQ55,0),IF(BF55&lt;&gt;"",BF55,""))</f>
        <v>1999</v>
      </c>
      <c r="DS55" s="43" t="s">
        <v>0</v>
      </c>
      <c r="DT55" s="54" t="str">
        <f t="shared" si="64"/>
        <v>imepre(ali)</v>
      </c>
      <c r="DU55" s="69" t="str">
        <f t="shared" si="10"/>
        <v>klu(ali)</v>
      </c>
      <c r="DV55" s="69" t="str">
        <f t="shared" si="65"/>
        <v>kat</v>
      </c>
      <c r="DW55" s="69" t="str">
        <f t="shared" si="66"/>
        <v/>
      </c>
      <c r="DX55" s="62" t="str">
        <f t="shared" si="67"/>
        <v>imepre(ali)-klu(ali)-kat</v>
      </c>
      <c r="DY55" s="43" t="s">
        <v>0</v>
      </c>
      <c r="DZ55" s="54">
        <f>IF(AN55="","",MAX(DZ$12:DZ54)+1)</f>
        <v>3427</v>
      </c>
      <c r="EA55" s="69">
        <f t="shared" si="68"/>
        <v>349</v>
      </c>
      <c r="EB55" s="69">
        <f t="shared" si="69"/>
        <v>1999</v>
      </c>
      <c r="EC55" s="69" t="str">
        <f t="shared" si="70"/>
        <v/>
      </c>
      <c r="ED55" s="69">
        <f t="shared" si="71"/>
        <v>6</v>
      </c>
      <c r="EE55" s="69">
        <f t="shared" si="11"/>
        <v>0</v>
      </c>
      <c r="EF55" s="69">
        <f t="shared" si="72"/>
        <v>9</v>
      </c>
      <c r="EG55" s="69" t="str">
        <f t="shared" si="73"/>
        <v>1</v>
      </c>
      <c r="EH55" s="69">
        <f t="shared" si="12"/>
        <v>26</v>
      </c>
      <c r="EI55" s="69">
        <f t="shared" si="74"/>
        <v>2</v>
      </c>
      <c r="EJ55" s="49" t="str">
        <f t="shared" si="75"/>
        <v/>
      </c>
      <c r="EK55" s="43" t="s">
        <v>0</v>
      </c>
      <c r="EL55" s="16" t="str">
        <f t="shared" si="76"/>
        <v>INSERT INTO rezultat(id,stazakategorija_id,imeprezime_id,vrijeme_sec,status_id,registracija,uparivanje_id,originalstatus_id,imeprezimealias_id,klubalias_id,kategorijaalias_id) VALUES (3427,349,1999,Null,6,0,9,1,26,2,Null);</v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7"/>
        <v xml:space="preserve">
INSERT INTO rezultat(id,stazakategorija_id,imeprezime_id,vrijeme_sec,status_id,registracija,uparivanje_id,originalstatus_id,imeprezimealias_id,klubalias_id,kategorijaalias_id) VALUES (3427,349,1999,Null,6,0,9,1,26,2,Null);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</v>
      </c>
      <c r="C56" s="27" t="s">
        <v>0</v>
      </c>
      <c r="D56" s="27" t="str">
        <f>IF(csv!F46="","",TRIM(csv!F46))</f>
        <v>Filip</v>
      </c>
      <c r="E56" s="27" t="str">
        <f>IF(csv!E46="","",TRIM(csv!E46))</f>
        <v>Radenić</v>
      </c>
      <c r="F56" s="27" t="s">
        <v>0</v>
      </c>
      <c r="G56" s="69" t="str">
        <f>IF(csv!M46="","",TRIM(csv!M46))</f>
        <v>35:05</v>
      </c>
      <c r="H56" s="69" t="str">
        <f>IF(csv!N46="","",TRIM(csv!N46))</f>
        <v>3</v>
      </c>
      <c r="I56" s="27" t="s">
        <v>0</v>
      </c>
      <c r="J56" s="27" t="str">
        <f>IF(csv!P46="","",TRIM(csv!P46))</f>
        <v>OKM</v>
      </c>
      <c r="K56" s="27" t="str">
        <f>IF(csv!Q46="","",TRIM(csv!Q46))</f>
        <v>OK Medjimurje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4"/>
        <v>ok</v>
      </c>
      <c r="P56" s="43"/>
      <c r="Q56" s="48" t="str">
        <f t="shared" si="15"/>
        <v>M21</v>
      </c>
      <c r="R56" s="69">
        <f>IF(Q56="","",IF(COUNTIF(Q$12:Q55,Q56)=0,R55+1,R55))</f>
        <v>4</v>
      </c>
      <c r="S56" s="69">
        <f t="shared" si="16"/>
        <v>201</v>
      </c>
      <c r="T56" s="69">
        <f t="shared" si="17"/>
        <v>225</v>
      </c>
      <c r="U56" s="62" t="str">
        <f t="shared" si="18"/>
        <v>M21 – M20</v>
      </c>
      <c r="V56" s="43" t="s">
        <v>0</v>
      </c>
      <c r="W56" s="209" t="str">
        <f t="shared" si="19"/>
        <v>M21</v>
      </c>
      <c r="X56" s="259">
        <f t="shared" si="20"/>
        <v>349</v>
      </c>
      <c r="Y56" s="210" t="str">
        <f t="shared" si="0"/>
        <v/>
      </c>
      <c r="Z56" s="43" t="s">
        <v>0</v>
      </c>
      <c r="AA56" s="48" t="str">
        <f t="shared" si="21"/>
        <v>CRO</v>
      </c>
      <c r="AB56" s="69">
        <f t="shared" si="22"/>
        <v>1</v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Filip</v>
      </c>
      <c r="AN56" s="27" t="str">
        <f t="shared" si="27"/>
        <v>Radenić</v>
      </c>
      <c r="AO56" s="69">
        <f t="shared" si="28"/>
        <v>2181</v>
      </c>
      <c r="AP56" s="69" t="str">
        <f t="shared" si="29"/>
        <v/>
      </c>
      <c r="AQ56" s="27" t="str">
        <f t="shared" si="30"/>
        <v>Filip</v>
      </c>
      <c r="AR56" s="62" t="str">
        <f t="shared" si="31"/>
        <v>Radenić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Filip</v>
      </c>
      <c r="BI56" s="27" t="str">
        <f t="shared" si="37"/>
        <v>Radenić</v>
      </c>
      <c r="BJ56" s="69" t="str">
        <f t="shared" si="38"/>
        <v/>
      </c>
      <c r="BK56" s="49">
        <f t="shared" si="39"/>
        <v>2181</v>
      </c>
      <c r="BL56" s="43" t="s">
        <v>0</v>
      </c>
      <c r="BM56" s="48" t="str">
        <f t="shared" si="40"/>
        <v>OKM</v>
      </c>
      <c r="BN56" s="27" t="str">
        <f t="shared" si="41"/>
        <v>OK Medjimurje</v>
      </c>
      <c r="BO56" s="69" t="str">
        <f t="shared" si="42"/>
        <v>NEMA</v>
      </c>
      <c r="BP56" s="69">
        <f t="shared" si="2"/>
        <v>2</v>
      </c>
      <c r="BQ56" s="27" t="str">
        <f t="shared" si="3"/>
        <v>OK Međimurje</v>
      </c>
      <c r="BR56" s="27" t="str" cm="1">
        <f t="array" ref="BR56">IFERROR(""&amp;INDEX(regNatjecatelj_klub,DI56),"")</f>
        <v>OK Međimurje</v>
      </c>
      <c r="BS56" s="82" t="str">
        <f t="shared" si="43"/>
        <v/>
      </c>
      <c r="BT56" s="62" t="str">
        <f t="shared" si="44"/>
        <v>OK Međimurje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Međimurje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7</v>
      </c>
      <c r="CM56" s="150">
        <f>IF(BP56="","",IF(BP56&lt;&gt;"NEMA",BP56,IF(CE56&lt;&gt;"",CE56,IFERROR(INDEX(CM$12:CM55,MATCH(BN56,BN$12:BN55,0)),""))))</f>
        <v>2</v>
      </c>
      <c r="CN56" s="43" t="s">
        <v>0</v>
      </c>
      <c r="CO56" s="54" t="str">
        <f t="shared" si="51"/>
        <v>35:05</v>
      </c>
      <c r="CP56" s="69" t="str">
        <f t="shared" si="52"/>
        <v>3</v>
      </c>
      <c r="CQ56" s="216" t="str">
        <f t="shared" si="53"/>
        <v/>
      </c>
      <c r="CR56" s="217">
        <f>IF(CO56="","",IF(VALUE(LEFT(CO56,SEARCH(":",CO56)-1))&gt;999,59999,VALUE(LEFT(CO56,SEARCH(":",CO56)-1))*60+VALUE(RIGHT(CO56,2))))</f>
        <v>2105</v>
      </c>
      <c r="CS56" s="150">
        <f t="shared" si="5"/>
        <v>3</v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>M</v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>Filip – Radenić</v>
      </c>
      <c r="DI56" s="49">
        <f t="shared" si="58"/>
        <v>557</v>
      </c>
      <c r="DJ56" s="43" t="s">
        <v>0</v>
      </c>
      <c r="DK56" s="48" t="str">
        <f t="shared" si="59"/>
        <v>Filip – Radenić – OK Međimurje</v>
      </c>
      <c r="DL56" s="49">
        <f t="shared" si="60"/>
        <v>557</v>
      </c>
      <c r="DM56" s="43" t="s">
        <v>0</v>
      </c>
      <c r="DN56" s="48" t="str">
        <f t="shared" si="61"/>
        <v>Filip – Radenić – OK Međimurje – M21</v>
      </c>
      <c r="DO56" s="49" t="str">
        <f t="shared" si="62"/>
        <v>NEMA</v>
      </c>
      <c r="DP56" s="43" t="s">
        <v>0</v>
      </c>
      <c r="DQ56" s="54">
        <f t="shared" si="63"/>
        <v>557</v>
      </c>
      <c r="DR56" s="49" cm="1">
        <f t="array" ref="DR56">IF(DQ56&lt;&gt;"",INDEX(regNatjecatelj_id,DQ56,0),IF(BF56&lt;&gt;"",BF56,""))</f>
        <v>2181</v>
      </c>
      <c r="DS56" s="43" t="s">
        <v>0</v>
      </c>
      <c r="DT56" s="54" t="str">
        <f t="shared" si="64"/>
        <v>imepre</v>
      </c>
      <c r="DU56" s="69" t="str">
        <f t="shared" si="10"/>
        <v>klu(ali)</v>
      </c>
      <c r="DV56" s="69" t="str">
        <f t="shared" si="65"/>
        <v>kat</v>
      </c>
      <c r="DW56" s="69" t="str">
        <f t="shared" si="66"/>
        <v/>
      </c>
      <c r="DX56" s="62" t="str">
        <f t="shared" si="67"/>
        <v>imepre-klu(ali)-kat</v>
      </c>
      <c r="DY56" s="43" t="s">
        <v>0</v>
      </c>
      <c r="DZ56" s="54">
        <f>IF(AN56="","",MAX(DZ$12:DZ55)+1)</f>
        <v>3428</v>
      </c>
      <c r="EA56" s="69">
        <f t="shared" si="68"/>
        <v>349</v>
      </c>
      <c r="EB56" s="69">
        <f t="shared" si="69"/>
        <v>2181</v>
      </c>
      <c r="EC56" s="69">
        <f t="shared" si="70"/>
        <v>2105</v>
      </c>
      <c r="ED56" s="69">
        <f t="shared" si="71"/>
        <v>3</v>
      </c>
      <c r="EE56" s="69">
        <f t="shared" si="11"/>
        <v>0</v>
      </c>
      <c r="EF56" s="69">
        <f t="shared" si="72"/>
        <v>3</v>
      </c>
      <c r="EG56" s="69" t="str">
        <f t="shared" si="73"/>
        <v>3</v>
      </c>
      <c r="EH56" s="69" t="str">
        <f t="shared" si="12"/>
        <v/>
      </c>
      <c r="EI56" s="69">
        <f t="shared" si="74"/>
        <v>2</v>
      </c>
      <c r="EJ56" s="49" t="str">
        <f t="shared" si="75"/>
        <v/>
      </c>
      <c r="EK56" s="43" t="s">
        <v>0</v>
      </c>
      <c r="EL56" s="16" t="str">
        <f t="shared" si="76"/>
        <v>INSERT INTO rezultat(id,stazakategorija_id,imeprezime_id,vrijeme_sec,status_id,registracija,uparivanje_id,originalstatus_id,imeprezimealias_id,klubalias_id,kategorijaalias_id) VALUES (3428,349,2181,2105,3,0,3,3,Null,2,Null);</v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7"/>
        <v xml:space="preserve">
INSERT INTO rezultat(id,stazakategorija_id,imeprezime_id,vrijeme_sec,status_id,registracija,uparivanje_id,originalstatus_id,imeprezimealias_id,klubalias_id,kategorijaalias_id) VALUES (3428,349,2181,2105,3,0,3,3,Null,2,Null);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</v>
      </c>
      <c r="C57" s="27" t="s">
        <v>0</v>
      </c>
      <c r="D57" s="27" t="str">
        <f>IF(csv!F47="","",TRIM(csv!F47))</f>
        <v>Vacant</v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>0</v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4"/>
        <v/>
      </c>
      <c r="P57" s="43"/>
      <c r="Q57" s="48" t="str">
        <f t="shared" si="15"/>
        <v>M21</v>
      </c>
      <c r="R57" s="69">
        <f>IF(Q57="","",IF(COUNTIF(Q$12:Q56,Q57)=0,R56+1,R56))</f>
        <v>4</v>
      </c>
      <c r="S57" s="69">
        <f t="shared" si="16"/>
        <v>201</v>
      </c>
      <c r="T57" s="69">
        <f t="shared" si="17"/>
        <v>225</v>
      </c>
      <c r="U57" s="62" t="str">
        <f t="shared" si="18"/>
        <v>M21 – M20</v>
      </c>
      <c r="V57" s="43" t="s">
        <v>0</v>
      </c>
      <c r="W57" s="209" t="str">
        <f t="shared" si="19"/>
        <v/>
      </c>
      <c r="X57" s="259" t="str">
        <f t="shared" si="20"/>
        <v/>
      </c>
      <c r="Y57" s="210" t="str">
        <f t="shared" si="0"/>
        <v/>
      </c>
      <c r="Z57" s="43" t="s">
        <v>0</v>
      </c>
      <c r="AA57" s="48" t="str">
        <f t="shared" si="21"/>
        <v/>
      </c>
      <c r="AB57" s="69" t="str">
        <f t="shared" si="22"/>
        <v/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/>
      </c>
      <c r="CP57" s="69" t="str">
        <f t="shared" si="52"/>
        <v>0</v>
      </c>
      <c r="CQ57" s="216" t="str">
        <f t="shared" si="53"/>
        <v/>
      </c>
      <c r="CR57" s="217" t="str">
        <f t="shared" ref="CR57:CR120" si="78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>M</v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/>
      </c>
      <c r="DI57" s="49" t="str">
        <f t="shared" si="58"/>
        <v/>
      </c>
      <c r="DJ57" s="43" t="s">
        <v>0</v>
      </c>
      <c r="DK57" s="48" t="str">
        <f t="shared" si="59"/>
        <v/>
      </c>
      <c r="DL57" s="49" t="str">
        <f t="shared" si="60"/>
        <v/>
      </c>
      <c r="DM57" s="43" t="s">
        <v>0</v>
      </c>
      <c r="DN57" s="48" t="str">
        <f t="shared" si="61"/>
        <v/>
      </c>
      <c r="DO57" s="49" t="str">
        <f t="shared" si="62"/>
        <v/>
      </c>
      <c r="DP57" s="43" t="s">
        <v>0</v>
      </c>
      <c r="DQ57" s="54" t="str">
        <f t="shared" si="63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4"/>
        <v/>
      </c>
      <c r="DU57" s="69" t="str">
        <f t="shared" si="10"/>
        <v/>
      </c>
      <c r="DV57" s="69" t="str">
        <f t="shared" si="65"/>
        <v/>
      </c>
      <c r="DW57" s="69" t="str">
        <f t="shared" si="66"/>
        <v/>
      </c>
      <c r="DX57" s="62" t="str">
        <f t="shared" si="67"/>
        <v/>
      </c>
      <c r="DY57" s="43" t="s">
        <v>0</v>
      </c>
      <c r="DZ57" s="54" t="str">
        <f>IF(AN57="","",MAX(DZ$12:DZ56)+1)</f>
        <v/>
      </c>
      <c r="EA57" s="69" t="str">
        <f t="shared" si="68"/>
        <v/>
      </c>
      <c r="EB57" s="69" t="str">
        <f t="shared" si="69"/>
        <v/>
      </c>
      <c r="EC57" s="69" t="str">
        <f t="shared" si="70"/>
        <v/>
      </c>
      <c r="ED57" s="69" t="str">
        <f t="shared" si="71"/>
        <v/>
      </c>
      <c r="EE57" s="69" t="str">
        <f t="shared" si="11"/>
        <v/>
      </c>
      <c r="EF57" s="69" t="str">
        <f t="shared" si="72"/>
        <v/>
      </c>
      <c r="EG57" s="69" t="str">
        <f t="shared" si="73"/>
        <v/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/>
      </c>
      <c r="EM57" s="43" t="s">
        <v>0</v>
      </c>
      <c r="EN57" s="16" t="str">
        <f t="shared" si="13"/>
        <v/>
      </c>
      <c r="EO57" s="43" t="s">
        <v>0</v>
      </c>
      <c r="EP57" s="167" t="str">
        <f t="shared" si="77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M35</v>
      </c>
      <c r="C58" s="27" t="s">
        <v>0</v>
      </c>
      <c r="D58" s="27" t="str">
        <f>IF(csv!F48="","",TRIM(csv!F48))</f>
        <v>Vedran</v>
      </c>
      <c r="E58" s="27" t="str">
        <f>IF(csv!E48="","",TRIM(csv!E48))</f>
        <v>Bijelić</v>
      </c>
      <c r="F58" s="27" t="s">
        <v>0</v>
      </c>
      <c r="G58" s="69" t="str">
        <f>IF(csv!M48="","",TRIM(csv!M48))</f>
        <v>14:30</v>
      </c>
      <c r="H58" s="69" t="str">
        <f>IF(csv!N48="","",TRIM(csv!N48))</f>
        <v>0</v>
      </c>
      <c r="I58" s="27" t="s">
        <v>0</v>
      </c>
      <c r="J58" s="27" t="str">
        <f>IF(csv!P48="","",TRIM(csv!P48))</f>
        <v>BJE</v>
      </c>
      <c r="K58" s="27" t="str">
        <f>IF(csv!Q48="","",TRIM(csv!Q48))</f>
        <v>OK Bjelovar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4"/>
        <v>ok</v>
      </c>
      <c r="P58" s="43"/>
      <c r="Q58" s="48" t="str">
        <f t="shared" si="15"/>
        <v>M35</v>
      </c>
      <c r="R58" s="69">
        <f>IF(Q58="","",IF(COUNTIF(Q$12:Q57,Q58)=0,R57+1,R57))</f>
        <v>5</v>
      </c>
      <c r="S58" s="69">
        <f t="shared" si="16"/>
        <v>206</v>
      </c>
      <c r="T58" s="69">
        <f t="shared" si="17"/>
        <v>230</v>
      </c>
      <c r="U58" s="62" t="str">
        <f t="shared" si="18"/>
        <v>M35</v>
      </c>
      <c r="V58" s="43" t="s">
        <v>0</v>
      </c>
      <c r="W58" s="209" t="str">
        <f t="shared" si="19"/>
        <v>M35</v>
      </c>
      <c r="X58" s="259">
        <f t="shared" si="20"/>
        <v>351</v>
      </c>
      <c r="Y58" s="210" t="str">
        <f t="shared" si="0"/>
        <v/>
      </c>
      <c r="Z58" s="43" t="s">
        <v>0</v>
      </c>
      <c r="AA58" s="48" t="str">
        <f t="shared" si="21"/>
        <v>CRO</v>
      </c>
      <c r="AB58" s="69">
        <f t="shared" si="22"/>
        <v>1</v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Vedran</v>
      </c>
      <c r="AN58" s="27" t="str">
        <f t="shared" si="27"/>
        <v>Bijelić</v>
      </c>
      <c r="AO58" s="69">
        <f t="shared" si="28"/>
        <v>1537</v>
      </c>
      <c r="AP58" s="69" t="str">
        <f t="shared" si="29"/>
        <v/>
      </c>
      <c r="AQ58" s="27" t="str">
        <f t="shared" si="30"/>
        <v>Vedran</v>
      </c>
      <c r="AR58" s="62" t="str">
        <f t="shared" si="31"/>
        <v>Bijelić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Vedran</v>
      </c>
      <c r="BI58" s="27" t="str">
        <f t="shared" si="37"/>
        <v>Bijelić</v>
      </c>
      <c r="BJ58" s="69" t="str">
        <f t="shared" si="38"/>
        <v/>
      </c>
      <c r="BK58" s="49">
        <f t="shared" si="39"/>
        <v>1537</v>
      </c>
      <c r="BL58" s="43" t="s">
        <v>0</v>
      </c>
      <c r="BM58" s="48" t="str">
        <f t="shared" si="40"/>
        <v>BJE</v>
      </c>
      <c r="BN58" s="27" t="str">
        <f t="shared" si="41"/>
        <v>OK Bjelovar</v>
      </c>
      <c r="BO58" s="69">
        <f t="shared" si="42"/>
        <v>1</v>
      </c>
      <c r="BP58" s="69" t="str">
        <f t="shared" si="2"/>
        <v/>
      </c>
      <c r="BQ58" s="27" t="str">
        <f t="shared" si="3"/>
        <v>OK Bjelovar</v>
      </c>
      <c r="BR58" s="27" t="str" cm="1">
        <f t="array" ref="BR58">IFERROR(""&amp;INDEX(regNatjecatelj_klub,DI58),"")</f>
        <v>OK Bjelovar</v>
      </c>
      <c r="BS58" s="82" t="str">
        <f t="shared" si="43"/>
        <v/>
      </c>
      <c r="BT58" s="62" t="str">
        <f t="shared" si="44"/>
        <v>OK Bjelovar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Bjelovar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1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>14:30</v>
      </c>
      <c r="CP58" s="69" t="str">
        <f t="shared" si="52"/>
        <v>0</v>
      </c>
      <c r="CQ58" s="216" t="str">
        <f t="shared" si="53"/>
        <v/>
      </c>
      <c r="CR58" s="217">
        <f t="shared" si="78"/>
        <v>870</v>
      </c>
      <c r="CS58" s="150">
        <f t="shared" si="5"/>
        <v>1</v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>M</v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>Vedran – Bijelić</v>
      </c>
      <c r="DI58" s="49">
        <f t="shared" si="58"/>
        <v>87</v>
      </c>
      <c r="DJ58" s="43" t="s">
        <v>0</v>
      </c>
      <c r="DK58" s="48" t="str">
        <f t="shared" si="59"/>
        <v>Vedran – Bijelić – OK Bjelovar</v>
      </c>
      <c r="DL58" s="49">
        <f t="shared" si="60"/>
        <v>87</v>
      </c>
      <c r="DM58" s="43" t="s">
        <v>0</v>
      </c>
      <c r="DN58" s="48" t="str">
        <f t="shared" si="61"/>
        <v>Vedran – Bijelić – OK Bjelovar – M35</v>
      </c>
      <c r="DO58" s="49">
        <f t="shared" si="62"/>
        <v>87</v>
      </c>
      <c r="DP58" s="43" t="s">
        <v>0</v>
      </c>
      <c r="DQ58" s="54">
        <f t="shared" si="63"/>
        <v>87</v>
      </c>
      <c r="DR58" s="49" cm="1">
        <f t="array" ref="DR58">IF(DQ58&lt;&gt;"",INDEX(regNatjecatelj_id,DQ58,0),IF(BF58&lt;&gt;"",BF58,""))</f>
        <v>1537</v>
      </c>
      <c r="DS58" s="43" t="s">
        <v>0</v>
      </c>
      <c r="DT58" s="54" t="str">
        <f t="shared" si="64"/>
        <v>imepre</v>
      </c>
      <c r="DU58" s="69" t="str">
        <f t="shared" si="10"/>
        <v>klu</v>
      </c>
      <c r="DV58" s="69" t="str">
        <f t="shared" si="65"/>
        <v>kat</v>
      </c>
      <c r="DW58" s="69" t="str">
        <f t="shared" si="66"/>
        <v/>
      </c>
      <c r="DX58" s="62" t="str">
        <f t="shared" si="67"/>
        <v>imepre-klu-kat</v>
      </c>
      <c r="DY58" s="43" t="s">
        <v>0</v>
      </c>
      <c r="DZ58" s="54">
        <f>IF(AN58="","",MAX(DZ$12:DZ57)+1)</f>
        <v>3429</v>
      </c>
      <c r="EA58" s="69">
        <f t="shared" si="68"/>
        <v>351</v>
      </c>
      <c r="EB58" s="69">
        <f t="shared" si="69"/>
        <v>1537</v>
      </c>
      <c r="EC58" s="69">
        <f t="shared" si="70"/>
        <v>870</v>
      </c>
      <c r="ED58" s="69">
        <f t="shared" si="71"/>
        <v>1</v>
      </c>
      <c r="EE58" s="69">
        <f t="shared" si="11"/>
        <v>1</v>
      </c>
      <c r="EF58" s="69">
        <f t="shared" si="72"/>
        <v>1</v>
      </c>
      <c r="EG58" s="69" t="str">
        <f t="shared" si="73"/>
        <v>0</v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>INSERT INTO rezultat(id,stazakategorija_id,imeprezime_id,vrijeme_sec,status_id,registracija,uparivanje_id,originalstatus_id,imeprezimealias_id,klubalias_id,kategorijaalias_id) VALUES (3429,351,1537,870,1,1,1,0,Null,Null,Null);</v>
      </c>
      <c r="EM58" s="43" t="s">
        <v>0</v>
      </c>
      <c r="EN58" s="16" t="str">
        <f t="shared" si="13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58" s="43" t="s">
        <v>0</v>
      </c>
      <c r="EP58" s="167" t="str">
        <f t="shared" si="77"/>
        <v xml:space="preserve">
INSERT INTO rezultat(id,stazakategorija_id,imeprezime_id,vrijeme_sec,status_id,registracija,uparivanje_id,originalstatus_id,imeprezimealias_id,klubalias_id,kategorijaalias_id) VALUES (3429,351,1537,870,1,1,1,0,Null,Null,Null);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M35</v>
      </c>
      <c r="C59" s="27" t="s">
        <v>0</v>
      </c>
      <c r="D59" s="27" t="str">
        <f>IF(csv!F49="","",TRIM(csv!F49))</f>
        <v>Ivan</v>
      </c>
      <c r="E59" s="27" t="str">
        <f>IF(csv!E49="","",TRIM(csv!E49))</f>
        <v>Bublić</v>
      </c>
      <c r="F59" s="27" t="s">
        <v>0</v>
      </c>
      <c r="G59" s="69" t="str">
        <f>IF(csv!M49="","",TRIM(csv!M49))</f>
        <v>15:00</v>
      </c>
      <c r="H59" s="69" t="str">
        <f>IF(csv!N49="","",TRIM(csv!N49))</f>
        <v>0</v>
      </c>
      <c r="I59" s="27" t="s">
        <v>0</v>
      </c>
      <c r="J59" s="27" t="str">
        <f>IF(csv!P49="","",TRIM(csv!P49))</f>
        <v>KAP</v>
      </c>
      <c r="K59" s="27" t="str">
        <f>IF(csv!Q49="","",TRIM(csv!Q49))</f>
        <v>OK Kapela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4"/>
        <v>ok</v>
      </c>
      <c r="P59" s="43"/>
      <c r="Q59" s="48" t="str">
        <f t="shared" si="15"/>
        <v>M35</v>
      </c>
      <c r="R59" s="69">
        <f>IF(Q59="","",IF(COUNTIF(Q$12:Q58,Q59)=0,R58+1,R58))</f>
        <v>5</v>
      </c>
      <c r="S59" s="69">
        <f t="shared" si="16"/>
        <v>206</v>
      </c>
      <c r="T59" s="69">
        <f t="shared" si="17"/>
        <v>230</v>
      </c>
      <c r="U59" s="62" t="str">
        <f t="shared" si="18"/>
        <v>M35</v>
      </c>
      <c r="V59" s="43" t="s">
        <v>0</v>
      </c>
      <c r="W59" s="209" t="str">
        <f t="shared" si="19"/>
        <v>M35</v>
      </c>
      <c r="X59" s="259">
        <f t="shared" si="20"/>
        <v>351</v>
      </c>
      <c r="Y59" s="210" t="str">
        <f t="shared" si="0"/>
        <v/>
      </c>
      <c r="Z59" s="43" t="s">
        <v>0</v>
      </c>
      <c r="AA59" s="48" t="str">
        <f t="shared" si="21"/>
        <v>CRO</v>
      </c>
      <c r="AB59" s="69">
        <f t="shared" si="22"/>
        <v>1</v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Ivan</v>
      </c>
      <c r="AN59" s="27" t="str">
        <f t="shared" si="27"/>
        <v>Bublić</v>
      </c>
      <c r="AO59" s="69">
        <f t="shared" si="28"/>
        <v>1125</v>
      </c>
      <c r="AP59" s="69" t="str">
        <f t="shared" si="29"/>
        <v/>
      </c>
      <c r="AQ59" s="27" t="str">
        <f t="shared" si="30"/>
        <v>Ivan</v>
      </c>
      <c r="AR59" s="62" t="str">
        <f t="shared" si="31"/>
        <v>Bublić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Ivan</v>
      </c>
      <c r="BI59" s="27" t="str">
        <f t="shared" si="37"/>
        <v>Bublić</v>
      </c>
      <c r="BJ59" s="69" t="str">
        <f t="shared" si="38"/>
        <v/>
      </c>
      <c r="BK59" s="49">
        <f t="shared" si="39"/>
        <v>1125</v>
      </c>
      <c r="BL59" s="43" t="s">
        <v>0</v>
      </c>
      <c r="BM59" s="48" t="str">
        <f t="shared" si="40"/>
        <v>KAP</v>
      </c>
      <c r="BN59" s="27" t="str">
        <f t="shared" si="41"/>
        <v>OK Kapela</v>
      </c>
      <c r="BO59" s="69">
        <f t="shared" si="42"/>
        <v>5</v>
      </c>
      <c r="BP59" s="69" t="str">
        <f t="shared" si="2"/>
        <v/>
      </c>
      <c r="BQ59" s="27" t="str">
        <f t="shared" si="3"/>
        <v>OK Kapela</v>
      </c>
      <c r="BR59" s="27" t="str" cm="1">
        <f t="array" ref="BR59">IFERROR(""&amp;INDEX(regNatjecatelj_klub,DI59),"")</f>
        <v>OK Kapela</v>
      </c>
      <c r="BS59" s="82" t="str">
        <f t="shared" si="43"/>
        <v/>
      </c>
      <c r="BT59" s="62" t="str">
        <f t="shared" si="44"/>
        <v>OK Kapela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Kapela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5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>15:00</v>
      </c>
      <c r="CP59" s="69" t="str">
        <f t="shared" si="52"/>
        <v>0</v>
      </c>
      <c r="CQ59" s="216" t="str">
        <f t="shared" si="53"/>
        <v/>
      </c>
      <c r="CR59" s="217">
        <f t="shared" si="78"/>
        <v>900</v>
      </c>
      <c r="CS59" s="150">
        <f t="shared" si="5"/>
        <v>1</v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>M</v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>Ivan – Bublić</v>
      </c>
      <c r="DI59" s="49">
        <f t="shared" si="58"/>
        <v>326</v>
      </c>
      <c r="DJ59" s="43" t="s">
        <v>0</v>
      </c>
      <c r="DK59" s="48" t="str">
        <f t="shared" si="59"/>
        <v>Ivan – Bublić – OK Kapela</v>
      </c>
      <c r="DL59" s="49">
        <f t="shared" si="60"/>
        <v>326</v>
      </c>
      <c r="DM59" s="43" t="s">
        <v>0</v>
      </c>
      <c r="DN59" s="48" t="str">
        <f t="shared" si="61"/>
        <v>Ivan – Bublić – OK Kapela – M35</v>
      </c>
      <c r="DO59" s="49">
        <f t="shared" si="62"/>
        <v>326</v>
      </c>
      <c r="DP59" s="43" t="s">
        <v>0</v>
      </c>
      <c r="DQ59" s="54">
        <f t="shared" si="63"/>
        <v>326</v>
      </c>
      <c r="DR59" s="49" cm="1">
        <f t="array" ref="DR59">IF(DQ59&lt;&gt;"",INDEX(regNatjecatelj_id,DQ59,0),IF(BF59&lt;&gt;"",BF59,""))</f>
        <v>1125</v>
      </c>
      <c r="DS59" s="43" t="s">
        <v>0</v>
      </c>
      <c r="DT59" s="54" t="str">
        <f t="shared" si="64"/>
        <v>imepre</v>
      </c>
      <c r="DU59" s="69" t="str">
        <f t="shared" si="10"/>
        <v>klu</v>
      </c>
      <c r="DV59" s="69" t="str">
        <f t="shared" si="65"/>
        <v>kat</v>
      </c>
      <c r="DW59" s="69" t="str">
        <f t="shared" si="66"/>
        <v/>
      </c>
      <c r="DX59" s="62" t="str">
        <f t="shared" si="67"/>
        <v>imepre-klu-kat</v>
      </c>
      <c r="DY59" s="43" t="s">
        <v>0</v>
      </c>
      <c r="DZ59" s="54">
        <f>IF(AN59="","",MAX(DZ$12:DZ58)+1)</f>
        <v>3430</v>
      </c>
      <c r="EA59" s="69">
        <f t="shared" si="68"/>
        <v>351</v>
      </c>
      <c r="EB59" s="69">
        <f t="shared" si="69"/>
        <v>1125</v>
      </c>
      <c r="EC59" s="69">
        <f t="shared" si="70"/>
        <v>900</v>
      </c>
      <c r="ED59" s="69">
        <f t="shared" si="71"/>
        <v>1</v>
      </c>
      <c r="EE59" s="69">
        <f t="shared" si="11"/>
        <v>1</v>
      </c>
      <c r="EF59" s="69">
        <f t="shared" si="72"/>
        <v>1</v>
      </c>
      <c r="EG59" s="69" t="str">
        <f t="shared" si="73"/>
        <v>0</v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>INSERT INTO rezultat(id,stazakategorija_id,imeprezime_id,vrijeme_sec,status_id,registracija,uparivanje_id,originalstatus_id,imeprezimealias_id,klubalias_id,kategorijaalias_id) VALUES (3430,351,1125,900,1,1,1,0,Null,Null,Null);</v>
      </c>
      <c r="EM59" s="43" t="s">
        <v>0</v>
      </c>
      <c r="EN59" s="16" t="str">
        <f t="shared" si="13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59" s="43" t="s">
        <v>0</v>
      </c>
      <c r="EP59" s="167" t="str">
        <f t="shared" si="77"/>
        <v xml:space="preserve">
INSERT INTO rezultat(id,stazakategorija_id,imeprezime_id,vrijeme_sec,status_id,registracija,uparivanje_id,originalstatus_id,imeprezimealias_id,klubalias_id,kategorijaalias_id) VALUES (3430,351,1125,900,1,1,1,0,Null,Null,Null);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M35</v>
      </c>
      <c r="C60" s="27" t="s">
        <v>0</v>
      </c>
      <c r="D60" s="27" t="str">
        <f>IF(csv!F50="","",TRIM(csv!F50))</f>
        <v>Duje</v>
      </c>
      <c r="E60" s="27" t="str">
        <f>IF(csv!E50="","",TRIM(csv!E50))</f>
        <v>Rako</v>
      </c>
      <c r="F60" s="27" t="s">
        <v>0</v>
      </c>
      <c r="G60" s="69" t="str">
        <f>IF(csv!M50="","",TRIM(csv!M50))</f>
        <v>15:47</v>
      </c>
      <c r="H60" s="69" t="str">
        <f>IF(csv!N50="","",TRIM(csv!N50))</f>
        <v>0</v>
      </c>
      <c r="I60" s="27" t="s">
        <v>0</v>
      </c>
      <c r="J60" s="27" t="str">
        <f>IF(csv!P50="","",TRIM(csv!P50))</f>
        <v>Vihor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4"/>
        <v>ok</v>
      </c>
      <c r="P60" s="43"/>
      <c r="Q60" s="48" t="str">
        <f t="shared" si="15"/>
        <v>M35</v>
      </c>
      <c r="R60" s="69">
        <f>IF(Q60="","",IF(COUNTIF(Q$12:Q59,Q60)=0,R59+1,R59))</f>
        <v>5</v>
      </c>
      <c r="S60" s="69">
        <f t="shared" si="16"/>
        <v>206</v>
      </c>
      <c r="T60" s="69">
        <f t="shared" si="17"/>
        <v>230</v>
      </c>
      <c r="U60" s="62" t="str">
        <f t="shared" si="18"/>
        <v>M35</v>
      </c>
      <c r="V60" s="43" t="s">
        <v>0</v>
      </c>
      <c r="W60" s="209" t="str">
        <f t="shared" si="19"/>
        <v>M35</v>
      </c>
      <c r="X60" s="259">
        <f t="shared" si="20"/>
        <v>351</v>
      </c>
      <c r="Y60" s="210" t="str">
        <f t="shared" si="0"/>
        <v/>
      </c>
      <c r="Z60" s="43" t="s">
        <v>0</v>
      </c>
      <c r="AA60" s="48" t="str">
        <f t="shared" si="21"/>
        <v>CRO</v>
      </c>
      <c r="AB60" s="69">
        <f t="shared" si="22"/>
        <v>1</v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Duje</v>
      </c>
      <c r="AN60" s="27" t="str">
        <f t="shared" si="27"/>
        <v>Rako</v>
      </c>
      <c r="AO60" s="69">
        <f t="shared" si="28"/>
        <v>1374</v>
      </c>
      <c r="AP60" s="69" t="str">
        <f t="shared" si="29"/>
        <v/>
      </c>
      <c r="AQ60" s="27" t="str">
        <f t="shared" si="30"/>
        <v>Duje</v>
      </c>
      <c r="AR60" s="62" t="str">
        <f t="shared" si="31"/>
        <v>Rako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Duje</v>
      </c>
      <c r="BI60" s="27" t="str">
        <f t="shared" si="37"/>
        <v>Rako</v>
      </c>
      <c r="BJ60" s="69" t="str">
        <f t="shared" si="38"/>
        <v/>
      </c>
      <c r="BK60" s="49">
        <f t="shared" si="39"/>
        <v>1374</v>
      </c>
      <c r="BL60" s="43" t="s">
        <v>0</v>
      </c>
      <c r="BM60" s="48" t="str">
        <f t="shared" si="40"/>
        <v>Vihor</v>
      </c>
      <c r="BN60" s="27" t="str">
        <f t="shared" si="41"/>
        <v>OK Vihor</v>
      </c>
      <c r="BO60" s="69">
        <f t="shared" si="42"/>
        <v>12</v>
      </c>
      <c r="BP60" s="69" t="str">
        <f t="shared" si="2"/>
        <v/>
      </c>
      <c r="BQ60" s="27" t="str">
        <f t="shared" si="3"/>
        <v>OK Vihor</v>
      </c>
      <c r="BR60" s="27" t="str" cm="1">
        <f t="array" ref="BR60">IFERROR(""&amp;INDEX(regNatjecatelj_klub,DI60),"")</f>
        <v>OK Vihor</v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>15:47</v>
      </c>
      <c r="CP60" s="69" t="str">
        <f t="shared" si="52"/>
        <v>0</v>
      </c>
      <c r="CQ60" s="216" t="str">
        <f t="shared" si="53"/>
        <v/>
      </c>
      <c r="CR60" s="217">
        <f t="shared" si="78"/>
        <v>947</v>
      </c>
      <c r="CS60" s="150">
        <f t="shared" si="5"/>
        <v>1</v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>M</v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>Duje – Rako</v>
      </c>
      <c r="DI60" s="49">
        <f t="shared" si="58"/>
        <v>1029</v>
      </c>
      <c r="DJ60" s="43" t="s">
        <v>0</v>
      </c>
      <c r="DK60" s="48" t="str">
        <f t="shared" si="59"/>
        <v>Duje – Rako – OK Vihor</v>
      </c>
      <c r="DL60" s="49">
        <f t="shared" si="60"/>
        <v>1029</v>
      </c>
      <c r="DM60" s="43" t="s">
        <v>0</v>
      </c>
      <c r="DN60" s="48" t="str">
        <f t="shared" si="61"/>
        <v>Duje – Rako – OK Vihor – M35</v>
      </c>
      <c r="DO60" s="49">
        <f t="shared" si="62"/>
        <v>1029</v>
      </c>
      <c r="DP60" s="43" t="s">
        <v>0</v>
      </c>
      <c r="DQ60" s="54">
        <f t="shared" si="63"/>
        <v>1029</v>
      </c>
      <c r="DR60" s="49" cm="1">
        <f t="array" ref="DR60">IF(DQ60&lt;&gt;"",INDEX(regNatjecatelj_id,DQ60,0),IF(BF60&lt;&gt;"",BF60,""))</f>
        <v>1374</v>
      </c>
      <c r="DS60" s="43" t="s">
        <v>0</v>
      </c>
      <c r="DT60" s="54" t="str">
        <f t="shared" si="64"/>
        <v>imepre</v>
      </c>
      <c r="DU60" s="69" t="str">
        <f t="shared" si="10"/>
        <v>klu</v>
      </c>
      <c r="DV60" s="69" t="str">
        <f t="shared" si="65"/>
        <v>kat</v>
      </c>
      <c r="DW60" s="69" t="str">
        <f t="shared" si="66"/>
        <v/>
      </c>
      <c r="DX60" s="62" t="str">
        <f t="shared" si="67"/>
        <v>imepre-klu-kat</v>
      </c>
      <c r="DY60" s="43" t="s">
        <v>0</v>
      </c>
      <c r="DZ60" s="54">
        <f>IF(AN60="","",MAX(DZ$12:DZ59)+1)</f>
        <v>3431</v>
      </c>
      <c r="EA60" s="69">
        <f t="shared" si="68"/>
        <v>351</v>
      </c>
      <c r="EB60" s="69">
        <f t="shared" si="69"/>
        <v>1374</v>
      </c>
      <c r="EC60" s="69">
        <f t="shared" si="70"/>
        <v>947</v>
      </c>
      <c r="ED60" s="69">
        <f t="shared" si="71"/>
        <v>1</v>
      </c>
      <c r="EE60" s="69">
        <f t="shared" si="11"/>
        <v>1</v>
      </c>
      <c r="EF60" s="69">
        <f t="shared" si="72"/>
        <v>1</v>
      </c>
      <c r="EG60" s="69" t="str">
        <f t="shared" si="73"/>
        <v>0</v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>INSERT INTO rezultat(id,stazakategorija_id,imeprezime_id,vrijeme_sec,status_id,registracija,uparivanje_id,originalstatus_id,imeprezimealias_id,klubalias_id,kategorijaalias_id) VALUES (3431,351,1374,947,1,1,1,0,Null,Null,Null);</v>
      </c>
      <c r="EM60" s="43" t="s">
        <v>0</v>
      </c>
      <c r="EN60" s="16" t="str">
        <f t="shared" si="13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0" s="43" t="s">
        <v>0</v>
      </c>
      <c r="EP60" s="167" t="str">
        <f t="shared" si="77"/>
        <v xml:space="preserve">
INSERT INTO rezultat(id,stazakategorija_id,imeprezime_id,vrijeme_sec,status_id,registracija,uparivanje_id,originalstatus_id,imeprezimealias_id,klubalias_id,kategorijaalias_id) VALUES (3431,351,1374,947,1,1,1,0,Null,Null,Null);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M35</v>
      </c>
      <c r="C61" s="27" t="s">
        <v>0</v>
      </c>
      <c r="D61" s="27" t="str">
        <f>IF(csv!F51="","",TRIM(csv!F51))</f>
        <v>Branimir</v>
      </c>
      <c r="E61" s="27" t="str">
        <f>IF(csv!E51="","",TRIM(csv!E51))</f>
        <v>Pongrac</v>
      </c>
      <c r="F61" s="27" t="s">
        <v>0</v>
      </c>
      <c r="G61" s="69" t="str">
        <f>IF(csv!M51="","",TRIM(csv!M51))</f>
        <v>16:03</v>
      </c>
      <c r="H61" s="69" t="str">
        <f>IF(csv!N51="","",TRIM(csv!N51))</f>
        <v>0</v>
      </c>
      <c r="I61" s="27" t="s">
        <v>0</v>
      </c>
      <c r="J61" s="27" t="str">
        <f>IF(csv!P51="","",TRIM(csv!P51))</f>
        <v>JAP</v>
      </c>
      <c r="K61" s="27" t="str">
        <f>IF(csv!Q51="","",TRIM(csv!Q51))</f>
        <v>OK Japetić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4"/>
        <v>ok</v>
      </c>
      <c r="P61" s="43"/>
      <c r="Q61" s="48" t="str">
        <f t="shared" si="15"/>
        <v>M35</v>
      </c>
      <c r="R61" s="69">
        <f>IF(Q61="","",IF(COUNTIF(Q$12:Q60,Q61)=0,R60+1,R60))</f>
        <v>5</v>
      </c>
      <c r="S61" s="69">
        <f t="shared" si="16"/>
        <v>206</v>
      </c>
      <c r="T61" s="69">
        <f t="shared" si="17"/>
        <v>230</v>
      </c>
      <c r="U61" s="62" t="str">
        <f t="shared" si="18"/>
        <v>M35</v>
      </c>
      <c r="V61" s="43" t="s">
        <v>0</v>
      </c>
      <c r="W61" s="209" t="str">
        <f t="shared" si="19"/>
        <v>M35</v>
      </c>
      <c r="X61" s="259">
        <f t="shared" si="20"/>
        <v>351</v>
      </c>
      <c r="Y61" s="210" t="str">
        <f t="shared" si="0"/>
        <v/>
      </c>
      <c r="Z61" s="43" t="s">
        <v>0</v>
      </c>
      <c r="AA61" s="48" t="str">
        <f t="shared" si="21"/>
        <v>CRO</v>
      </c>
      <c r="AB61" s="69">
        <f t="shared" si="22"/>
        <v>1</v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Branimir</v>
      </c>
      <c r="AN61" s="27" t="str">
        <f t="shared" si="27"/>
        <v>Pongrac</v>
      </c>
      <c r="AO61" s="69">
        <f t="shared" si="28"/>
        <v>1206</v>
      </c>
      <c r="AP61" s="69" t="str">
        <f t="shared" si="29"/>
        <v/>
      </c>
      <c r="AQ61" s="27" t="str">
        <f t="shared" si="30"/>
        <v>Branimir</v>
      </c>
      <c r="AR61" s="62" t="str">
        <f t="shared" si="31"/>
        <v>Pongrac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Branimir</v>
      </c>
      <c r="BI61" s="27" t="str">
        <f t="shared" si="37"/>
        <v>Pongrac</v>
      </c>
      <c r="BJ61" s="69" t="str">
        <f t="shared" si="38"/>
        <v/>
      </c>
      <c r="BK61" s="49">
        <f t="shared" si="39"/>
        <v>1206</v>
      </c>
      <c r="BL61" s="43" t="s">
        <v>0</v>
      </c>
      <c r="BM61" s="48" t="str">
        <f t="shared" si="40"/>
        <v>JAP</v>
      </c>
      <c r="BN61" s="27" t="str">
        <f t="shared" si="41"/>
        <v>OK Japetić</v>
      </c>
      <c r="BO61" s="69">
        <f t="shared" si="42"/>
        <v>3</v>
      </c>
      <c r="BP61" s="69" t="str">
        <f t="shared" si="2"/>
        <v/>
      </c>
      <c r="BQ61" s="27" t="str">
        <f t="shared" si="3"/>
        <v>OK Japetić</v>
      </c>
      <c r="BR61" s="27" t="str" cm="1">
        <f t="array" ref="BR61">IFERROR(""&amp;INDEX(regNatjecatelj_klub,DI61),"")</f>
        <v>OK Japetić</v>
      </c>
      <c r="BS61" s="82" t="str">
        <f t="shared" si="43"/>
        <v/>
      </c>
      <c r="BT61" s="62" t="str">
        <f t="shared" si="44"/>
        <v>OK Japetić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>IF(CA61="","",IF(AB61="","",IF(AB61="NEMA",IF(AD61="",INDEX(AD$12:AD60,MATCH(AA61,AA$12:AA60,0),1),AD61),AB61)))</f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Japetić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3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>16:03</v>
      </c>
      <c r="CP61" s="69" t="str">
        <f t="shared" si="52"/>
        <v>0</v>
      </c>
      <c r="CQ61" s="216" t="str">
        <f t="shared" si="53"/>
        <v/>
      </c>
      <c r="CR61" s="217">
        <f t="shared" si="78"/>
        <v>963</v>
      </c>
      <c r="CS61" s="150">
        <f t="shared" si="5"/>
        <v>1</v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>M</v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5"/>
        <v/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>Branimir – Pongrac</v>
      </c>
      <c r="DI61" s="49">
        <f t="shared" si="58"/>
        <v>229</v>
      </c>
      <c r="DJ61" s="43" t="s">
        <v>0</v>
      </c>
      <c r="DK61" s="48" t="str">
        <f t="shared" si="59"/>
        <v>Branimir – Pongrac – OK Japetić</v>
      </c>
      <c r="DL61" s="49">
        <f t="shared" si="60"/>
        <v>229</v>
      </c>
      <c r="DM61" s="43" t="s">
        <v>0</v>
      </c>
      <c r="DN61" s="48" t="str">
        <f t="shared" si="61"/>
        <v>Branimir – Pongrac – OK Japetić – M35</v>
      </c>
      <c r="DO61" s="49">
        <f t="shared" si="62"/>
        <v>229</v>
      </c>
      <c r="DP61" s="43" t="s">
        <v>0</v>
      </c>
      <c r="DQ61" s="54">
        <f t="shared" si="63"/>
        <v>229</v>
      </c>
      <c r="DR61" s="49" cm="1">
        <f t="array" ref="DR61">IF(DQ61&lt;&gt;"",INDEX(regNatjecatelj_id,DQ61,0),IF(BF61&lt;&gt;"",BF61,""))</f>
        <v>1206</v>
      </c>
      <c r="DS61" s="43" t="s">
        <v>0</v>
      </c>
      <c r="DT61" s="54" t="str">
        <f t="shared" si="64"/>
        <v>imepre</v>
      </c>
      <c r="DU61" s="69" t="str">
        <f t="shared" si="10"/>
        <v>klu</v>
      </c>
      <c r="DV61" s="69" t="str">
        <f t="shared" si="65"/>
        <v>kat</v>
      </c>
      <c r="DW61" s="69" t="str">
        <f t="shared" si="66"/>
        <v/>
      </c>
      <c r="DX61" s="62" t="str">
        <f t="shared" si="67"/>
        <v>imepre-klu-kat</v>
      </c>
      <c r="DY61" s="43" t="s">
        <v>0</v>
      </c>
      <c r="DZ61" s="54">
        <f>IF(AN61="","",MAX(DZ$12:DZ60)+1)</f>
        <v>3432</v>
      </c>
      <c r="EA61" s="69">
        <f t="shared" si="68"/>
        <v>351</v>
      </c>
      <c r="EB61" s="69">
        <f t="shared" si="69"/>
        <v>1206</v>
      </c>
      <c r="EC61" s="69">
        <f t="shared" si="70"/>
        <v>963</v>
      </c>
      <c r="ED61" s="69">
        <f t="shared" si="71"/>
        <v>1</v>
      </c>
      <c r="EE61" s="69">
        <f t="shared" si="11"/>
        <v>1</v>
      </c>
      <c r="EF61" s="69">
        <f t="shared" si="72"/>
        <v>1</v>
      </c>
      <c r="EG61" s="69" t="str">
        <f t="shared" si="73"/>
        <v>0</v>
      </c>
      <c r="EH61" s="69" t="str">
        <f t="shared" si="12"/>
        <v/>
      </c>
      <c r="EI61" s="69" t="str">
        <f t="shared" si="74"/>
        <v/>
      </c>
      <c r="EJ61" s="49" t="str">
        <f t="shared" si="75"/>
        <v/>
      </c>
      <c r="EK61" s="43" t="s">
        <v>0</v>
      </c>
      <c r="EL61" s="16" t="str">
        <f t="shared" si="76"/>
        <v>INSERT INTO rezultat(id,stazakategorija_id,imeprezime_id,vrijeme_sec,status_id,registracija,uparivanje_id,originalstatus_id,imeprezimealias_id,klubalias_id,kategorijaalias_id) VALUES (3432,351,1206,963,1,1,1,0,Null,Null,Null);</v>
      </c>
      <c r="EM61" s="43" t="s">
        <v>0</v>
      </c>
      <c r="EN61" s="16" t="str">
        <f t="shared" si="13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1" s="43" t="s">
        <v>0</v>
      </c>
      <c r="EP61" s="167" t="str">
        <f t="shared" si="77"/>
        <v xml:space="preserve">
INSERT INTO rezultat(id,stazakategorija_id,imeprezime_id,vrijeme_sec,status_id,registracija,uparivanje_id,originalstatus_id,imeprezimealias_id,klubalias_id,kategorijaalias_id) VALUES (3432,351,1206,963,1,1,1,0,Null,Null,Null);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M35</v>
      </c>
      <c r="C62" s="27" t="s">
        <v>0</v>
      </c>
      <c r="D62" s="27" t="str">
        <f>IF(csv!F52="","",TRIM(csv!F52))</f>
        <v>Nikola</v>
      </c>
      <c r="E62" s="27" t="str">
        <f>IF(csv!E52="","",TRIM(csv!E52))</f>
        <v>Tot</v>
      </c>
      <c r="F62" s="27" t="s">
        <v>0</v>
      </c>
      <c r="G62" s="69" t="str">
        <f>IF(csv!M52="","",TRIM(csv!M52))</f>
        <v>18:38</v>
      </c>
      <c r="H62" s="69" t="str">
        <f>IF(csv!N52="","",TRIM(csv!N52))</f>
        <v>0</v>
      </c>
      <c r="I62" s="27" t="s">
        <v>0</v>
      </c>
      <c r="J62" s="27" t="str">
        <f>IF(csv!P52="","",TRIM(csv!P52))</f>
        <v>JAP</v>
      </c>
      <c r="K62" s="27" t="str">
        <f>IF(csv!Q52="","",TRIM(csv!Q52))</f>
        <v>OK Japetić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4"/>
        <v>ok</v>
      </c>
      <c r="P62" s="43"/>
      <c r="Q62" s="48" t="str">
        <f t="shared" si="15"/>
        <v>M35</v>
      </c>
      <c r="R62" s="69">
        <f>IF(Q62="","",IF(COUNTIF(Q$12:Q61,Q62)=0,R61+1,R61))</f>
        <v>5</v>
      </c>
      <c r="S62" s="69">
        <f t="shared" si="16"/>
        <v>206</v>
      </c>
      <c r="T62" s="69">
        <f t="shared" si="17"/>
        <v>230</v>
      </c>
      <c r="U62" s="62" t="str">
        <f t="shared" si="18"/>
        <v>M35</v>
      </c>
      <c r="V62" s="43" t="s">
        <v>0</v>
      </c>
      <c r="W62" s="209" t="str">
        <f t="shared" si="19"/>
        <v>M35</v>
      </c>
      <c r="X62" s="259">
        <f t="shared" si="20"/>
        <v>351</v>
      </c>
      <c r="Y62" s="210" t="str">
        <f t="shared" si="0"/>
        <v/>
      </c>
      <c r="Z62" s="43" t="s">
        <v>0</v>
      </c>
      <c r="AA62" s="48" t="str">
        <f t="shared" si="21"/>
        <v>CRO</v>
      </c>
      <c r="AB62" s="69">
        <f t="shared" si="22"/>
        <v>1</v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Nikola</v>
      </c>
      <c r="AN62" s="27" t="str">
        <f t="shared" si="27"/>
        <v>Tot</v>
      </c>
      <c r="AO62" s="69">
        <f t="shared" si="28"/>
        <v>1540</v>
      </c>
      <c r="AP62" s="69" t="str">
        <f t="shared" si="29"/>
        <v/>
      </c>
      <c r="AQ62" s="27" t="str">
        <f t="shared" si="30"/>
        <v>Nikola</v>
      </c>
      <c r="AR62" s="62" t="str">
        <f t="shared" si="31"/>
        <v>Tot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Nikola</v>
      </c>
      <c r="BI62" s="27" t="str">
        <f t="shared" si="37"/>
        <v>Tot</v>
      </c>
      <c r="BJ62" s="69" t="str">
        <f t="shared" si="38"/>
        <v/>
      </c>
      <c r="BK62" s="49">
        <f t="shared" si="39"/>
        <v>1540</v>
      </c>
      <c r="BL62" s="43" t="s">
        <v>0</v>
      </c>
      <c r="BM62" s="48" t="str">
        <f t="shared" si="40"/>
        <v>JAP</v>
      </c>
      <c r="BN62" s="27" t="str">
        <f t="shared" si="41"/>
        <v>OK Japetić</v>
      </c>
      <c r="BO62" s="69">
        <f t="shared" si="42"/>
        <v>3</v>
      </c>
      <c r="BP62" s="69" t="str">
        <f t="shared" si="2"/>
        <v/>
      </c>
      <c r="BQ62" s="27" t="str">
        <f t="shared" si="3"/>
        <v>OK Japetić</v>
      </c>
      <c r="BR62" s="27" t="str" cm="1">
        <f t="array" ref="BR62">IFERROR(""&amp;INDEX(regNatjecatelj_klub,DI62),"")</f>
        <v>OK Japetić</v>
      </c>
      <c r="BS62" s="82" t="str">
        <f t="shared" si="43"/>
        <v/>
      </c>
      <c r="BT62" s="62" t="str">
        <f t="shared" si="44"/>
        <v>OK Japetić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Japetić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3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>18:38</v>
      </c>
      <c r="CP62" s="69" t="str">
        <f t="shared" si="52"/>
        <v>0</v>
      </c>
      <c r="CQ62" s="216" t="str">
        <f t="shared" si="53"/>
        <v/>
      </c>
      <c r="CR62" s="217">
        <f t="shared" si="78"/>
        <v>1118</v>
      </c>
      <c r="CS62" s="150">
        <f t="shared" si="5"/>
        <v>1</v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>M</v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>Nikola – Tot</v>
      </c>
      <c r="DI62" s="49">
        <f t="shared" si="58"/>
        <v>245</v>
      </c>
      <c r="DJ62" s="43" t="s">
        <v>0</v>
      </c>
      <c r="DK62" s="48" t="str">
        <f t="shared" si="59"/>
        <v>Nikola – Tot – OK Japetić</v>
      </c>
      <c r="DL62" s="49">
        <f t="shared" si="60"/>
        <v>245</v>
      </c>
      <c r="DM62" s="43" t="s">
        <v>0</v>
      </c>
      <c r="DN62" s="48" t="str">
        <f t="shared" si="61"/>
        <v>Nikola – Tot – OK Japetić – M35</v>
      </c>
      <c r="DO62" s="49">
        <f t="shared" si="62"/>
        <v>245</v>
      </c>
      <c r="DP62" s="43" t="s">
        <v>0</v>
      </c>
      <c r="DQ62" s="54">
        <f t="shared" si="63"/>
        <v>245</v>
      </c>
      <c r="DR62" s="49" cm="1">
        <f t="array" ref="DR62">IF(DQ62&lt;&gt;"",INDEX(regNatjecatelj_id,DQ62,0),IF(BF62&lt;&gt;"",BF62,""))</f>
        <v>1540</v>
      </c>
      <c r="DS62" s="43" t="s">
        <v>0</v>
      </c>
      <c r="DT62" s="54" t="str">
        <f t="shared" si="64"/>
        <v>imepre</v>
      </c>
      <c r="DU62" s="69" t="str">
        <f t="shared" si="10"/>
        <v>klu</v>
      </c>
      <c r="DV62" s="69" t="str">
        <f t="shared" si="65"/>
        <v>kat</v>
      </c>
      <c r="DW62" s="69" t="str">
        <f t="shared" si="66"/>
        <v/>
      </c>
      <c r="DX62" s="62" t="str">
        <f t="shared" si="67"/>
        <v>imepre-klu-kat</v>
      </c>
      <c r="DY62" s="43" t="s">
        <v>0</v>
      </c>
      <c r="DZ62" s="54">
        <f>IF(AN62="","",MAX(DZ$12:DZ61)+1)</f>
        <v>3433</v>
      </c>
      <c r="EA62" s="69">
        <f t="shared" si="68"/>
        <v>351</v>
      </c>
      <c r="EB62" s="69">
        <f t="shared" si="69"/>
        <v>1540</v>
      </c>
      <c r="EC62" s="69">
        <f t="shared" si="70"/>
        <v>1118</v>
      </c>
      <c r="ED62" s="69">
        <f t="shared" si="71"/>
        <v>1</v>
      </c>
      <c r="EE62" s="69">
        <f t="shared" si="11"/>
        <v>1</v>
      </c>
      <c r="EF62" s="69">
        <f t="shared" si="72"/>
        <v>1</v>
      </c>
      <c r="EG62" s="69" t="str">
        <f t="shared" si="73"/>
        <v>0</v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>INSERT INTO rezultat(id,stazakategorija_id,imeprezime_id,vrijeme_sec,status_id,registracija,uparivanje_id,originalstatus_id,imeprezimealias_id,klubalias_id,kategorijaalias_id) VALUES (3433,351,1540,1118,1,1,1,0,Null,Null,Null);</v>
      </c>
      <c r="EM62" s="43" t="s">
        <v>0</v>
      </c>
      <c r="EN62" s="16" t="str">
        <f t="shared" si="13"/>
        <v>UPDATE
	registar
SET
	potvrda = 1
WHERE
	imeprezime_id=1540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2" s="43" t="s">
        <v>0</v>
      </c>
      <c r="EP62" s="167" t="str">
        <f t="shared" si="77"/>
        <v xml:space="preserve">
INSERT INTO rezultat(id,stazakategorija_id,imeprezime_id,vrijeme_sec,status_id,registracija,uparivanje_id,originalstatus_id,imeprezimealias_id,klubalias_id,kategorijaalias_id) VALUES (3433,351,1540,1118,1,1,1,0,Null,Null,Null);
UPDATE
	registar
SET
	potvrda = 1
WHERE
	imeprezime_id=1540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M35</v>
      </c>
      <c r="C63" s="27" t="s">
        <v>0</v>
      </c>
      <c r="D63" s="27" t="str">
        <f>IF(csv!F53="","",TRIM(csv!F53))</f>
        <v>Branko</v>
      </c>
      <c r="E63" s="27" t="str">
        <f>IF(csv!E53="","",TRIM(csv!E53))</f>
        <v>Ostajmer</v>
      </c>
      <c r="F63" s="27" t="s">
        <v>0</v>
      </c>
      <c r="G63" s="69" t="str">
        <f>IF(csv!M53="","",TRIM(csv!M53))</f>
        <v>19:21</v>
      </c>
      <c r="H63" s="69" t="str">
        <f>IF(csv!N53="","",TRIM(csv!N53))</f>
        <v>0</v>
      </c>
      <c r="I63" s="27" t="s">
        <v>0</v>
      </c>
      <c r="J63" s="27" t="str">
        <f>IF(csv!P53="","",TRIM(csv!P53))</f>
        <v>Vihor</v>
      </c>
      <c r="K63" s="27" t="str">
        <f>IF(csv!Q53="","",TRIM(csv!Q53))</f>
        <v>OK Vihor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4"/>
        <v>ok</v>
      </c>
      <c r="P63" s="43"/>
      <c r="Q63" s="48" t="str">
        <f t="shared" si="15"/>
        <v>M35</v>
      </c>
      <c r="R63" s="69">
        <f>IF(Q63="","",IF(COUNTIF(Q$12:Q62,Q63)=0,R62+1,R62))</f>
        <v>5</v>
      </c>
      <c r="S63" s="69">
        <f t="shared" si="16"/>
        <v>206</v>
      </c>
      <c r="T63" s="69">
        <f t="shared" si="17"/>
        <v>230</v>
      </c>
      <c r="U63" s="62" t="str">
        <f t="shared" si="18"/>
        <v>M35</v>
      </c>
      <c r="V63" s="43" t="s">
        <v>0</v>
      </c>
      <c r="W63" s="209" t="str">
        <f t="shared" si="19"/>
        <v>M35</v>
      </c>
      <c r="X63" s="259">
        <f t="shared" si="20"/>
        <v>351</v>
      </c>
      <c r="Y63" s="210" t="str">
        <f t="shared" si="0"/>
        <v/>
      </c>
      <c r="Z63" s="43" t="s">
        <v>0</v>
      </c>
      <c r="AA63" s="48" t="str">
        <f t="shared" si="21"/>
        <v>CRO</v>
      </c>
      <c r="AB63" s="69">
        <f t="shared" si="22"/>
        <v>1</v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Branko</v>
      </c>
      <c r="AN63" s="27" t="str">
        <f t="shared" si="27"/>
        <v>Ostajmer</v>
      </c>
      <c r="AO63" s="69">
        <f t="shared" si="28"/>
        <v>1997</v>
      </c>
      <c r="AP63" s="69" t="str">
        <f t="shared" si="29"/>
        <v/>
      </c>
      <c r="AQ63" s="27" t="str">
        <f t="shared" si="30"/>
        <v>Branko</v>
      </c>
      <c r="AR63" s="62" t="str">
        <f t="shared" si="31"/>
        <v>Ostajmer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Branko</v>
      </c>
      <c r="BI63" s="27" t="str">
        <f t="shared" si="37"/>
        <v>Ostajmer</v>
      </c>
      <c r="BJ63" s="69" t="str">
        <f t="shared" si="38"/>
        <v/>
      </c>
      <c r="BK63" s="49">
        <f t="shared" si="39"/>
        <v>1997</v>
      </c>
      <c r="BL63" s="43" t="s">
        <v>0</v>
      </c>
      <c r="BM63" s="48" t="str">
        <f t="shared" si="40"/>
        <v>Vihor</v>
      </c>
      <c r="BN63" s="27" t="str">
        <f t="shared" si="41"/>
        <v>OK Vihor</v>
      </c>
      <c r="BO63" s="69">
        <f t="shared" si="42"/>
        <v>12</v>
      </c>
      <c r="BP63" s="69" t="str">
        <f t="shared" si="2"/>
        <v/>
      </c>
      <c r="BQ63" s="27" t="str">
        <f t="shared" si="3"/>
        <v>OK Vihor</v>
      </c>
      <c r="BR63" s="27" t="str" cm="1">
        <f t="array" ref="BR63">IFERROR(""&amp;INDEX(regNatjecatelj_klub,DI63),"")</f>
        <v>OK Vihor</v>
      </c>
      <c r="BS63" s="82" t="str">
        <f t="shared" si="43"/>
        <v/>
      </c>
      <c r="BT63" s="62" t="str">
        <f t="shared" si="44"/>
        <v>OK Vihor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Vihor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12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>19:21</v>
      </c>
      <c r="CP63" s="69" t="str">
        <f t="shared" si="52"/>
        <v>0</v>
      </c>
      <c r="CQ63" s="216" t="str">
        <f t="shared" si="53"/>
        <v/>
      </c>
      <c r="CR63" s="217">
        <f t="shared" si="78"/>
        <v>1161</v>
      </c>
      <c r="CS63" s="150">
        <f t="shared" si="5"/>
        <v>1</v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>M</v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>Branko – Ostajmer</v>
      </c>
      <c r="DI63" s="49">
        <f t="shared" si="58"/>
        <v>986</v>
      </c>
      <c r="DJ63" s="43" t="s">
        <v>0</v>
      </c>
      <c r="DK63" s="48" t="str">
        <f t="shared" si="59"/>
        <v>Branko – Ostajmer – OK Vihor</v>
      </c>
      <c r="DL63" s="49">
        <f t="shared" si="60"/>
        <v>986</v>
      </c>
      <c r="DM63" s="43" t="s">
        <v>0</v>
      </c>
      <c r="DN63" s="48" t="str">
        <f t="shared" si="61"/>
        <v>Branko – Ostajmer – OK Vihor – M35</v>
      </c>
      <c r="DO63" s="49">
        <f t="shared" si="62"/>
        <v>986</v>
      </c>
      <c r="DP63" s="43" t="s">
        <v>0</v>
      </c>
      <c r="DQ63" s="54">
        <f t="shared" si="63"/>
        <v>986</v>
      </c>
      <c r="DR63" s="49" cm="1">
        <f t="array" ref="DR63">IF(DQ63&lt;&gt;"",INDEX(regNatjecatelj_id,DQ63,0),IF(BF63&lt;&gt;"",BF63,""))</f>
        <v>1997</v>
      </c>
      <c r="DS63" s="43" t="s">
        <v>0</v>
      </c>
      <c r="DT63" s="54" t="str">
        <f t="shared" si="64"/>
        <v>imepre</v>
      </c>
      <c r="DU63" s="69" t="str">
        <f t="shared" si="10"/>
        <v>klu</v>
      </c>
      <c r="DV63" s="69" t="str">
        <f t="shared" si="65"/>
        <v>kat</v>
      </c>
      <c r="DW63" s="69" t="str">
        <f t="shared" si="66"/>
        <v/>
      </c>
      <c r="DX63" s="62" t="str">
        <f t="shared" si="67"/>
        <v>imepre-klu-kat</v>
      </c>
      <c r="DY63" s="43" t="s">
        <v>0</v>
      </c>
      <c r="DZ63" s="54">
        <f>IF(AN63="","",MAX(DZ$12:DZ62)+1)</f>
        <v>3434</v>
      </c>
      <c r="EA63" s="69">
        <f t="shared" si="68"/>
        <v>351</v>
      </c>
      <c r="EB63" s="69">
        <f t="shared" si="69"/>
        <v>1997</v>
      </c>
      <c r="EC63" s="69">
        <f t="shared" si="70"/>
        <v>1161</v>
      </c>
      <c r="ED63" s="69">
        <f t="shared" si="71"/>
        <v>1</v>
      </c>
      <c r="EE63" s="69">
        <f t="shared" si="11"/>
        <v>1</v>
      </c>
      <c r="EF63" s="69">
        <f t="shared" si="72"/>
        <v>1</v>
      </c>
      <c r="EG63" s="69" t="str">
        <f t="shared" si="73"/>
        <v>0</v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>INSERT INTO rezultat(id,stazakategorija_id,imeprezime_id,vrijeme_sec,status_id,registracija,uparivanje_id,originalstatus_id,imeprezimealias_id,klubalias_id,kategorijaalias_id) VALUES (3434,351,1997,1161,1,1,1,0,Null,Null,Null);</v>
      </c>
      <c r="EM63" s="43" t="s">
        <v>0</v>
      </c>
      <c r="EN63" s="16" t="str">
        <f t="shared" si="13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3" s="43" t="s">
        <v>0</v>
      </c>
      <c r="EP63" s="167" t="str">
        <f t="shared" si="77"/>
        <v xml:space="preserve">
INSERT INTO rezultat(id,stazakategorija_id,imeprezime_id,vrijeme_sec,status_id,registracija,uparivanje_id,originalstatus_id,imeprezimealias_id,klubalias_id,kategorijaalias_id) VALUES (3434,351,1997,1161,1,1,1,0,Null,Null,Null);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M35</v>
      </c>
      <c r="C64" s="27" t="s">
        <v>0</v>
      </c>
      <c r="D64" s="27" t="str">
        <f>IF(csv!F54="","",TRIM(csv!F54))</f>
        <v>Tomislav</v>
      </c>
      <c r="E64" s="27" t="str">
        <f>IF(csv!E54="","",TRIM(csv!E54))</f>
        <v>Meštrović</v>
      </c>
      <c r="F64" s="27" t="s">
        <v>0</v>
      </c>
      <c r="G64" s="69" t="str">
        <f>IF(csv!M54="","",TRIM(csv!M54))</f>
        <v>21:23</v>
      </c>
      <c r="H64" s="69" t="str">
        <f>IF(csv!N54="","",TRIM(csv!N54))</f>
        <v>0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4"/>
        <v>ok</v>
      </c>
      <c r="P64" s="43"/>
      <c r="Q64" s="48" t="str">
        <f t="shared" si="15"/>
        <v>M35</v>
      </c>
      <c r="R64" s="69">
        <f>IF(Q64="","",IF(COUNTIF(Q$12:Q63,Q64)=0,R63+1,R63))</f>
        <v>5</v>
      </c>
      <c r="S64" s="69">
        <f t="shared" si="16"/>
        <v>206</v>
      </c>
      <c r="T64" s="69">
        <f t="shared" si="17"/>
        <v>230</v>
      </c>
      <c r="U64" s="62" t="str">
        <f t="shared" si="18"/>
        <v>M35</v>
      </c>
      <c r="V64" s="43" t="s">
        <v>0</v>
      </c>
      <c r="W64" s="209" t="str">
        <f t="shared" si="19"/>
        <v>M35</v>
      </c>
      <c r="X64" s="259">
        <f t="shared" si="20"/>
        <v>351</v>
      </c>
      <c r="Y64" s="210" t="str">
        <f t="shared" si="0"/>
        <v/>
      </c>
      <c r="Z64" s="43" t="s">
        <v>0</v>
      </c>
      <c r="AA64" s="48" t="str">
        <f t="shared" si="21"/>
        <v>CRO</v>
      </c>
      <c r="AB64" s="69">
        <f t="shared" si="22"/>
        <v>1</v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Tomislav</v>
      </c>
      <c r="AN64" s="27" t="str">
        <f t="shared" si="27"/>
        <v>Meštrović</v>
      </c>
      <c r="AO64" s="69">
        <f t="shared" si="28"/>
        <v>1367</v>
      </c>
      <c r="AP64" s="69" t="str">
        <f t="shared" si="29"/>
        <v/>
      </c>
      <c r="AQ64" s="27" t="str">
        <f t="shared" si="30"/>
        <v>Tomislav</v>
      </c>
      <c r="AR64" s="62" t="str">
        <f t="shared" si="31"/>
        <v>Meštrović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Tomislav</v>
      </c>
      <c r="BI64" s="27" t="str">
        <f t="shared" si="37"/>
        <v>Meštrović</v>
      </c>
      <c r="BJ64" s="69" t="str">
        <f t="shared" si="38"/>
        <v/>
      </c>
      <c r="BK64" s="49">
        <f t="shared" si="39"/>
        <v>1367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2"/>
        <v/>
      </c>
      <c r="BQ64" s="27" t="str">
        <f t="shared" si="3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>21:23</v>
      </c>
      <c r="CP64" s="69" t="str">
        <f t="shared" si="52"/>
        <v>0</v>
      </c>
      <c r="CQ64" s="216" t="str">
        <f t="shared" si="53"/>
        <v/>
      </c>
      <c r="CR64" s="217">
        <f t="shared" si="78"/>
        <v>1283</v>
      </c>
      <c r="CS64" s="150">
        <f t="shared" si="5"/>
        <v>1</v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>M</v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>Tomislav – Meštrović</v>
      </c>
      <c r="DI64" s="49">
        <f t="shared" si="58"/>
        <v>391</v>
      </c>
      <c r="DJ64" s="43" t="s">
        <v>0</v>
      </c>
      <c r="DK64" s="48" t="str">
        <f t="shared" si="59"/>
        <v>Tomislav – Meštrović – OK Kapela</v>
      </c>
      <c r="DL64" s="49">
        <f t="shared" si="60"/>
        <v>391</v>
      </c>
      <c r="DM64" s="43" t="s">
        <v>0</v>
      </c>
      <c r="DN64" s="48" t="str">
        <f t="shared" si="61"/>
        <v>Tomislav – Meštrović – OK Kapela – M35</v>
      </c>
      <c r="DO64" s="49">
        <f t="shared" si="62"/>
        <v>391</v>
      </c>
      <c r="DP64" s="43" t="s">
        <v>0</v>
      </c>
      <c r="DQ64" s="54">
        <f t="shared" si="63"/>
        <v>391</v>
      </c>
      <c r="DR64" s="49" cm="1">
        <f t="array" ref="DR64">IF(DQ64&lt;&gt;"",INDEX(regNatjecatelj_id,DQ64,0),IF(BF64&lt;&gt;"",BF64,""))</f>
        <v>1367</v>
      </c>
      <c r="DS64" s="43" t="s">
        <v>0</v>
      </c>
      <c r="DT64" s="54" t="str">
        <f t="shared" si="64"/>
        <v>imepre</v>
      </c>
      <c r="DU64" s="69" t="str">
        <f t="shared" si="10"/>
        <v>klu</v>
      </c>
      <c r="DV64" s="69" t="str">
        <f t="shared" si="65"/>
        <v>kat</v>
      </c>
      <c r="DW64" s="69" t="str">
        <f t="shared" si="66"/>
        <v/>
      </c>
      <c r="DX64" s="62" t="str">
        <f t="shared" si="67"/>
        <v>imepre-klu-kat</v>
      </c>
      <c r="DY64" s="43" t="s">
        <v>0</v>
      </c>
      <c r="DZ64" s="54">
        <f>IF(AN64="","",MAX(DZ$12:DZ63)+1)</f>
        <v>3435</v>
      </c>
      <c r="EA64" s="69">
        <f t="shared" si="68"/>
        <v>351</v>
      </c>
      <c r="EB64" s="69">
        <f t="shared" si="69"/>
        <v>1367</v>
      </c>
      <c r="EC64" s="69">
        <f t="shared" si="70"/>
        <v>1283</v>
      </c>
      <c r="ED64" s="69">
        <f t="shared" si="71"/>
        <v>1</v>
      </c>
      <c r="EE64" s="69">
        <f t="shared" si="11"/>
        <v>1</v>
      </c>
      <c r="EF64" s="69">
        <f t="shared" si="72"/>
        <v>1</v>
      </c>
      <c r="EG64" s="69" t="str">
        <f t="shared" si="73"/>
        <v>0</v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>INSERT INTO rezultat(id,stazakategorija_id,imeprezime_id,vrijeme_sec,status_id,registracija,uparivanje_id,originalstatus_id,imeprezimealias_id,klubalias_id,kategorijaalias_id) VALUES (3435,351,1367,1283,1,1,1,0,Null,Null,Null);</v>
      </c>
      <c r="EM64" s="43" t="s">
        <v>0</v>
      </c>
      <c r="EN64" s="16" t="str">
        <f t="shared" si="13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4" s="43" t="s">
        <v>0</v>
      </c>
      <c r="EP64" s="167" t="str">
        <f t="shared" si="77"/>
        <v xml:space="preserve">
INSERT INTO rezultat(id,stazakategorija_id,imeprezime_id,vrijeme_sec,status_id,registracija,uparivanje_id,originalstatus_id,imeprezimealias_id,klubalias_id,kategorijaalias_id) VALUES (3435,351,1367,1283,1,1,1,0,Null,Null,Null);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Tomislav</v>
      </c>
      <c r="E65" s="27" t="str">
        <f>IF(csv!E55="","",TRIM(csv!E55))</f>
        <v>Filipcic</v>
      </c>
      <c r="F65" s="27" t="s">
        <v>0</v>
      </c>
      <c r="G65" s="69" t="str">
        <f>IF(csv!M55="","",TRIM(csv!M55))</f>
        <v>23:56</v>
      </c>
      <c r="H65" s="69" t="str">
        <f>IF(csv!N55="","",TRIM(csv!N55))</f>
        <v>0</v>
      </c>
      <c r="I65" s="27" t="s">
        <v>0</v>
      </c>
      <c r="J65" s="27" t="str">
        <f>IF(csv!P55="","",TRIM(csv!P55))</f>
        <v>BJE</v>
      </c>
      <c r="K65" s="27" t="str">
        <f>IF(csv!Q55="","",TRIM(csv!Q55))</f>
        <v>OK Bjelovar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4"/>
        <v>ok</v>
      </c>
      <c r="P65" s="43"/>
      <c r="Q65" s="48" t="str">
        <f t="shared" si="15"/>
        <v>M35</v>
      </c>
      <c r="R65" s="69">
        <f>IF(Q65="","",IF(COUNTIF(Q$12:Q64,Q65)=0,R64+1,R64))</f>
        <v>5</v>
      </c>
      <c r="S65" s="69">
        <f t="shared" si="16"/>
        <v>206</v>
      </c>
      <c r="T65" s="69">
        <f t="shared" si="17"/>
        <v>230</v>
      </c>
      <c r="U65" s="62" t="str">
        <f t="shared" si="18"/>
        <v>M35</v>
      </c>
      <c r="V65" s="43" t="s">
        <v>0</v>
      </c>
      <c r="W65" s="209" t="str">
        <f t="shared" si="19"/>
        <v>M35</v>
      </c>
      <c r="X65" s="259">
        <f t="shared" si="20"/>
        <v>351</v>
      </c>
      <c r="Y65" s="210" t="str">
        <f t="shared" si="0"/>
        <v/>
      </c>
      <c r="Z65" s="43" t="s">
        <v>0</v>
      </c>
      <c r="AA65" s="48" t="str">
        <f t="shared" si="21"/>
        <v>CRO</v>
      </c>
      <c r="AB65" s="69">
        <f t="shared" si="22"/>
        <v>1</v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Tomislav</v>
      </c>
      <c r="AN65" s="27" t="str">
        <f t="shared" si="27"/>
        <v>Filipcic</v>
      </c>
      <c r="AO65" s="69" t="str">
        <f t="shared" si="28"/>
        <v>NEMA</v>
      </c>
      <c r="AP65" s="69">
        <f t="shared" si="29"/>
        <v>2028</v>
      </c>
      <c r="AQ65" s="27" t="str">
        <f t="shared" si="30"/>
        <v>Tomislav</v>
      </c>
      <c r="AR65" s="62" t="str">
        <f t="shared" si="31"/>
        <v>Filipčić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Tomislav</v>
      </c>
      <c r="BI65" s="27" t="str">
        <f t="shared" si="37"/>
        <v>Filipčić</v>
      </c>
      <c r="BJ65" s="69">
        <f t="shared" si="38"/>
        <v>2028</v>
      </c>
      <c r="BK65" s="49" t="str">
        <f t="shared" si="39"/>
        <v/>
      </c>
      <c r="BL65" s="43" t="s">
        <v>0</v>
      </c>
      <c r="BM65" s="48" t="str">
        <f t="shared" si="40"/>
        <v>BJE</v>
      </c>
      <c r="BN65" s="27" t="str">
        <f t="shared" si="41"/>
        <v>OK Bjelovar</v>
      </c>
      <c r="BO65" s="69">
        <f t="shared" si="42"/>
        <v>1</v>
      </c>
      <c r="BP65" s="69" t="str">
        <f t="shared" si="2"/>
        <v/>
      </c>
      <c r="BQ65" s="27" t="str">
        <f t="shared" si="3"/>
        <v>OK Bjelovar</v>
      </c>
      <c r="BR65" s="27" t="str" cm="1">
        <f t="array" ref="BR65">IFERROR(""&amp;INDEX(regNatjecatelj_klub,DI65),"")</f>
        <v>OK Bjelovar</v>
      </c>
      <c r="BS65" s="82" t="str">
        <f t="shared" si="43"/>
        <v/>
      </c>
      <c r="BT65" s="62" t="str">
        <f t="shared" si="44"/>
        <v>OK Bjelovar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Bjelovar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1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>23:56</v>
      </c>
      <c r="CP65" s="69" t="str">
        <f t="shared" si="52"/>
        <v>0</v>
      </c>
      <c r="CQ65" s="216" t="str">
        <f t="shared" si="53"/>
        <v/>
      </c>
      <c r="CR65" s="217">
        <f t="shared" si="78"/>
        <v>1436</v>
      </c>
      <c r="CS65" s="150">
        <f t="shared" si="5"/>
        <v>1</v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>M</v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>Tomislav – Filipčić</v>
      </c>
      <c r="DI65" s="49">
        <f t="shared" si="58"/>
        <v>94</v>
      </c>
      <c r="DJ65" s="43" t="s">
        <v>0</v>
      </c>
      <c r="DK65" s="48" t="str">
        <f t="shared" si="59"/>
        <v>Tomislav – Filipčić – OK Bjelovar</v>
      </c>
      <c r="DL65" s="49">
        <f t="shared" si="60"/>
        <v>94</v>
      </c>
      <c r="DM65" s="43" t="s">
        <v>0</v>
      </c>
      <c r="DN65" s="48" t="str">
        <f t="shared" si="61"/>
        <v>Tomislav – Filipčić – OK Bjelovar – M35</v>
      </c>
      <c r="DO65" s="49">
        <f t="shared" si="62"/>
        <v>94</v>
      </c>
      <c r="DP65" s="43" t="s">
        <v>0</v>
      </c>
      <c r="DQ65" s="54">
        <f t="shared" si="63"/>
        <v>94</v>
      </c>
      <c r="DR65" s="49" cm="1">
        <f t="array" ref="DR65">IF(DQ65&lt;&gt;"",INDEX(regNatjecatelj_id,DQ65,0),IF(BF65&lt;&gt;"",BF65,""))</f>
        <v>2028</v>
      </c>
      <c r="DS65" s="43" t="s">
        <v>0</v>
      </c>
      <c r="DT65" s="54" t="str">
        <f t="shared" si="64"/>
        <v>imepre(ali)</v>
      </c>
      <c r="DU65" s="69" t="str">
        <f t="shared" si="10"/>
        <v>klu</v>
      </c>
      <c r="DV65" s="69" t="str">
        <f t="shared" si="65"/>
        <v>kat</v>
      </c>
      <c r="DW65" s="69" t="str">
        <f t="shared" si="66"/>
        <v/>
      </c>
      <c r="DX65" s="62" t="str">
        <f t="shared" si="67"/>
        <v>imepre(ali)-klu-kat</v>
      </c>
      <c r="DY65" s="43" t="s">
        <v>0</v>
      </c>
      <c r="DZ65" s="54">
        <f>IF(AN65="","",MAX(DZ$12:DZ64)+1)</f>
        <v>3436</v>
      </c>
      <c r="EA65" s="69">
        <f t="shared" si="68"/>
        <v>351</v>
      </c>
      <c r="EB65" s="69">
        <f t="shared" si="69"/>
        <v>2028</v>
      </c>
      <c r="EC65" s="69">
        <f t="shared" si="70"/>
        <v>1436</v>
      </c>
      <c r="ED65" s="69">
        <f t="shared" si="71"/>
        <v>1</v>
      </c>
      <c r="EE65" s="69">
        <f t="shared" si="11"/>
        <v>1</v>
      </c>
      <c r="EF65" s="69">
        <f t="shared" si="72"/>
        <v>7</v>
      </c>
      <c r="EG65" s="69" t="str">
        <f t="shared" si="73"/>
        <v>0</v>
      </c>
      <c r="EH65" s="69">
        <f t="shared" si="12"/>
        <v>23</v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>INSERT INTO rezultat(id,stazakategorija_id,imeprezime_id,vrijeme_sec,status_id,registracija,uparivanje_id,originalstatus_id,imeprezimealias_id,klubalias_id,kategorijaalias_id) VALUES (3436,351,2028,1436,1,1,7,0,23,Null,Null);</v>
      </c>
      <c r="EM65" s="43" t="s">
        <v>0</v>
      </c>
      <c r="EN65" s="16" t="str">
        <f t="shared" si="13"/>
        <v>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O65" s="43" t="s">
        <v>0</v>
      </c>
      <c r="EP65" s="167" t="str">
        <f t="shared" si="77"/>
        <v xml:space="preserve">
INSERT INTO rezultat(id,stazakategorija_id,imeprezime_id,vrijeme_sec,status_id,registracija,uparivanje_id,originalstatus_id,imeprezimealias_id,klubalias_id,kategorijaalias_id) VALUES (3436,351,2028,1436,1,1,7,0,23,Null,Null);
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351)
                         		AND
                         	kategorija_liga.liga_id = 102)
		AND
	datum_od &lt;= '44493'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M35</v>
      </c>
      <c r="C66" s="27" t="s">
        <v>0</v>
      </c>
      <c r="D66" s="27" t="str">
        <f>IF(csv!F56="","",TRIM(csv!F56))</f>
        <v>Damir</v>
      </c>
      <c r="E66" s="27" t="str">
        <f>IF(csv!E56="","",TRIM(csv!E56))</f>
        <v>Šimunić</v>
      </c>
      <c r="F66" s="27" t="s">
        <v>0</v>
      </c>
      <c r="G66" s="69" t="str">
        <f>IF(csv!M56="","",TRIM(csv!M56))</f>
        <v>26:09</v>
      </c>
      <c r="H66" s="69" t="str">
        <f>IF(csv!N56="","",TRIM(csv!N56))</f>
        <v>0</v>
      </c>
      <c r="I66" s="27" t="s">
        <v>0</v>
      </c>
      <c r="J66" s="27" t="str">
        <f>IF(csv!P56="","",TRIM(csv!P56))</f>
        <v>OKM</v>
      </c>
      <c r="K66" s="27" t="str">
        <f>IF(csv!Q56="","",TRIM(csv!Q56))</f>
        <v>OK Medjimurje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4"/>
        <v>ok</v>
      </c>
      <c r="P66" s="43"/>
      <c r="Q66" s="48" t="str">
        <f t="shared" si="15"/>
        <v>M35</v>
      </c>
      <c r="R66" s="69">
        <f>IF(Q66="","",IF(COUNTIF(Q$12:Q65,Q66)=0,R65+1,R65))</f>
        <v>5</v>
      </c>
      <c r="S66" s="69">
        <f t="shared" si="16"/>
        <v>206</v>
      </c>
      <c r="T66" s="69">
        <f t="shared" si="17"/>
        <v>230</v>
      </c>
      <c r="U66" s="62" t="str">
        <f t="shared" si="18"/>
        <v>M35</v>
      </c>
      <c r="V66" s="43" t="s">
        <v>0</v>
      </c>
      <c r="W66" s="209" t="str">
        <f t="shared" si="19"/>
        <v>M35</v>
      </c>
      <c r="X66" s="259">
        <f t="shared" si="20"/>
        <v>351</v>
      </c>
      <c r="Y66" s="210" t="str">
        <f t="shared" si="0"/>
        <v/>
      </c>
      <c r="Z66" s="43" t="s">
        <v>0</v>
      </c>
      <c r="AA66" s="48" t="str">
        <f t="shared" si="21"/>
        <v>CRO</v>
      </c>
      <c r="AB66" s="69">
        <f t="shared" si="22"/>
        <v>1</v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Damir</v>
      </c>
      <c r="AN66" s="27" t="str">
        <f t="shared" si="27"/>
        <v>Šimunić</v>
      </c>
      <c r="AO66" s="69">
        <f t="shared" si="28"/>
        <v>2182</v>
      </c>
      <c r="AP66" s="69" t="str">
        <f t="shared" si="29"/>
        <v/>
      </c>
      <c r="AQ66" s="27" t="str">
        <f t="shared" si="30"/>
        <v>Damir</v>
      </c>
      <c r="AR66" s="62" t="str">
        <f t="shared" si="31"/>
        <v>Šimunić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Damir</v>
      </c>
      <c r="BI66" s="27" t="str">
        <f t="shared" si="37"/>
        <v>Šimunić</v>
      </c>
      <c r="BJ66" s="69" t="str">
        <f t="shared" si="38"/>
        <v/>
      </c>
      <c r="BK66" s="49">
        <f t="shared" si="39"/>
        <v>2182</v>
      </c>
      <c r="BL66" s="43" t="s">
        <v>0</v>
      </c>
      <c r="BM66" s="48" t="str">
        <f t="shared" si="40"/>
        <v>OKM</v>
      </c>
      <c r="BN66" s="27" t="str">
        <f t="shared" si="41"/>
        <v>OK Medjimurje</v>
      </c>
      <c r="BO66" s="69" t="str">
        <f t="shared" si="42"/>
        <v>NEMA</v>
      </c>
      <c r="BP66" s="69">
        <f t="shared" si="2"/>
        <v>2</v>
      </c>
      <c r="BQ66" s="27" t="str">
        <f t="shared" si="3"/>
        <v>OK Međimurje</v>
      </c>
      <c r="BR66" s="27" t="str" cm="1">
        <f t="array" ref="BR66">IFERROR(""&amp;INDEX(regNatjecatelj_klub,DI66),"")</f>
        <v>OK Međimurje</v>
      </c>
      <c r="BS66" s="82" t="str">
        <f t="shared" si="43"/>
        <v/>
      </c>
      <c r="BT66" s="62" t="str">
        <f t="shared" si="44"/>
        <v>OK Međimurje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Međimurje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7</v>
      </c>
      <c r="CM66" s="150">
        <f>IF(BP66="","",IF(BP66&lt;&gt;"NEMA",BP66,IF(CE66&lt;&gt;"",CE66,IFERROR(INDEX(CM$12:CM65,MATCH(BN66,BN$12:BN65,0)),""))))</f>
        <v>2</v>
      </c>
      <c r="CN66" s="43" t="s">
        <v>0</v>
      </c>
      <c r="CO66" s="54" t="str">
        <f t="shared" si="51"/>
        <v>26:09</v>
      </c>
      <c r="CP66" s="69" t="str">
        <f t="shared" si="52"/>
        <v>0</v>
      </c>
      <c r="CQ66" s="216" t="str">
        <f t="shared" si="53"/>
        <v/>
      </c>
      <c r="CR66" s="217">
        <f t="shared" si="78"/>
        <v>1569</v>
      </c>
      <c r="CS66" s="150">
        <f t="shared" si="5"/>
        <v>1</v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>M</v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>Damir – Šimunić</v>
      </c>
      <c r="DI66" s="49">
        <f t="shared" si="58"/>
        <v>559</v>
      </c>
      <c r="DJ66" s="43" t="s">
        <v>0</v>
      </c>
      <c r="DK66" s="48" t="str">
        <f t="shared" si="59"/>
        <v>Damir – Šimunić – OK Međimurje</v>
      </c>
      <c r="DL66" s="49">
        <f t="shared" si="60"/>
        <v>559</v>
      </c>
      <c r="DM66" s="43" t="s">
        <v>0</v>
      </c>
      <c r="DN66" s="48" t="str">
        <f t="shared" si="61"/>
        <v>Damir – Šimunić – OK Međimurje – M35</v>
      </c>
      <c r="DO66" s="49" t="str">
        <f t="shared" si="62"/>
        <v>NEMA</v>
      </c>
      <c r="DP66" s="43" t="s">
        <v>0</v>
      </c>
      <c r="DQ66" s="54">
        <f t="shared" si="63"/>
        <v>559</v>
      </c>
      <c r="DR66" s="49" cm="1">
        <f t="array" ref="DR66">IF(DQ66&lt;&gt;"",INDEX(regNatjecatelj_id,DQ66,0),IF(BF66&lt;&gt;"",BF66,""))</f>
        <v>2182</v>
      </c>
      <c r="DS66" s="43" t="s">
        <v>0</v>
      </c>
      <c r="DT66" s="54" t="str">
        <f t="shared" si="64"/>
        <v>imepre</v>
      </c>
      <c r="DU66" s="69" t="str">
        <f t="shared" si="10"/>
        <v>klu(ali)</v>
      </c>
      <c r="DV66" s="69" t="str">
        <f t="shared" si="65"/>
        <v>kat</v>
      </c>
      <c r="DW66" s="69" t="str">
        <f t="shared" si="66"/>
        <v/>
      </c>
      <c r="DX66" s="62" t="str">
        <f t="shared" si="67"/>
        <v>imepre-klu(ali)-kat</v>
      </c>
      <c r="DY66" s="43" t="s">
        <v>0</v>
      </c>
      <c r="DZ66" s="54">
        <f>IF(AN66="","",MAX(DZ$12:DZ65)+1)</f>
        <v>3437</v>
      </c>
      <c r="EA66" s="69">
        <f t="shared" si="68"/>
        <v>351</v>
      </c>
      <c r="EB66" s="69">
        <f t="shared" si="69"/>
        <v>2182</v>
      </c>
      <c r="EC66" s="69">
        <f t="shared" si="70"/>
        <v>1569</v>
      </c>
      <c r="ED66" s="69">
        <f t="shared" si="71"/>
        <v>1</v>
      </c>
      <c r="EE66" s="69">
        <f t="shared" si="11"/>
        <v>0</v>
      </c>
      <c r="EF66" s="69">
        <f t="shared" si="72"/>
        <v>3</v>
      </c>
      <c r="EG66" s="69" t="str">
        <f t="shared" si="73"/>
        <v>0</v>
      </c>
      <c r="EH66" s="69" t="str">
        <f t="shared" si="12"/>
        <v/>
      </c>
      <c r="EI66" s="69">
        <f t="shared" si="74"/>
        <v>2</v>
      </c>
      <c r="EJ66" s="49" t="str">
        <f t="shared" si="75"/>
        <v/>
      </c>
      <c r="EK66" s="43" t="s">
        <v>0</v>
      </c>
      <c r="EL66" s="16" t="str">
        <f t="shared" si="76"/>
        <v>INSERT INTO rezultat(id,stazakategorija_id,imeprezime_id,vrijeme_sec,status_id,registracija,uparivanje_id,originalstatus_id,imeprezimealias_id,klubalias_id,kategorijaalias_id) VALUES (3437,351,2182,1569,1,0,3,0,Null,2,Null);</v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7"/>
        <v xml:space="preserve">
INSERT INTO rezultat(id,stazakategorija_id,imeprezime_id,vrijeme_sec,status_id,registracija,uparivanje_id,originalstatus_id,imeprezimealias_id,klubalias_id,kategorijaalias_id) VALUES (3437,351,2182,1569,1,0,3,0,Null,2,Null);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M35</v>
      </c>
      <c r="C67" s="27" t="s">
        <v>0</v>
      </c>
      <c r="D67" s="27" t="str">
        <f>IF(csv!F57="","",TRIM(csv!F57))</f>
        <v>Vacant</v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>0</v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>M35</v>
      </c>
      <c r="R67" s="69">
        <f>IF(Q67="","",IF(COUNTIF(Q$12:Q66,Q67)=0,R66+1,R66))</f>
        <v>5</v>
      </c>
      <c r="S67" s="69">
        <f t="shared" si="16"/>
        <v>206</v>
      </c>
      <c r="T67" s="69">
        <f t="shared" si="17"/>
        <v>230</v>
      </c>
      <c r="U67" s="62" t="str">
        <f t="shared" si="18"/>
        <v>M35</v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/>
      </c>
      <c r="CP67" s="69" t="str">
        <f t="shared" si="52"/>
        <v>0</v>
      </c>
      <c r="CQ67" s="216" t="str">
        <f t="shared" si="53"/>
        <v/>
      </c>
      <c r="CR67" s="217" t="str">
        <f t="shared" si="78"/>
        <v/>
      </c>
      <c r="CS67" s="150" t="str">
        <f t="shared" si="5"/>
        <v/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>M</v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/>
      </c>
      <c r="DI67" s="49" t="str">
        <f t="shared" si="58"/>
        <v/>
      </c>
      <c r="DJ67" s="43" t="s">
        <v>0</v>
      </c>
      <c r="DK67" s="48" t="str">
        <f t="shared" si="59"/>
        <v/>
      </c>
      <c r="DL67" s="49" t="str">
        <f t="shared" si="60"/>
        <v/>
      </c>
      <c r="DM67" s="43" t="s">
        <v>0</v>
      </c>
      <c r="DN67" s="48" t="str">
        <f t="shared" si="61"/>
        <v/>
      </c>
      <c r="DO67" s="49" t="str">
        <f t="shared" si="62"/>
        <v/>
      </c>
      <c r="DP67" s="43" t="s">
        <v>0</v>
      </c>
      <c r="DQ67" s="54" t="str">
        <f t="shared" si="63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4"/>
        <v/>
      </c>
      <c r="DU67" s="69" t="str">
        <f t="shared" si="10"/>
        <v/>
      </c>
      <c r="DV67" s="69" t="str">
        <f t="shared" si="65"/>
        <v/>
      </c>
      <c r="DW67" s="69" t="str">
        <f t="shared" si="66"/>
        <v/>
      </c>
      <c r="DX67" s="62" t="str">
        <f t="shared" si="67"/>
        <v/>
      </c>
      <c r="DY67" s="43" t="s">
        <v>0</v>
      </c>
      <c r="DZ67" s="54" t="str">
        <f>IF(AN67="","",MAX(DZ$12:DZ66)+1)</f>
        <v/>
      </c>
      <c r="EA67" s="69" t="str">
        <f t="shared" si="68"/>
        <v/>
      </c>
      <c r="EB67" s="69" t="str">
        <f t="shared" si="69"/>
        <v/>
      </c>
      <c r="EC67" s="69" t="str">
        <f t="shared" si="70"/>
        <v/>
      </c>
      <c r="ED67" s="69" t="str">
        <f t="shared" si="71"/>
        <v/>
      </c>
      <c r="EE67" s="69" t="str">
        <f t="shared" si="11"/>
        <v/>
      </c>
      <c r="EF67" s="69" t="str">
        <f t="shared" si="72"/>
        <v/>
      </c>
      <c r="EG67" s="69" t="str">
        <f t="shared" si="73"/>
        <v/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7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M35</v>
      </c>
      <c r="C68" s="27" t="s">
        <v>0</v>
      </c>
      <c r="D68" s="27" t="str">
        <f>IF(csv!F58="","",TRIM(csv!F58))</f>
        <v>Miroslav</v>
      </c>
      <c r="E68" s="27" t="str">
        <f>IF(csv!E58="","",TRIM(csv!E58))</f>
        <v>Hainž</v>
      </c>
      <c r="F68" s="27" t="s">
        <v>0</v>
      </c>
      <c r="G68" s="69" t="str">
        <f>IF(csv!M58="","",TRIM(csv!M58))</f>
        <v/>
      </c>
      <c r="H68" s="69" t="str">
        <f>IF(csv!N58="","",TRIM(csv!N58))</f>
        <v>1</v>
      </c>
      <c r="I68" s="27" t="s">
        <v>0</v>
      </c>
      <c r="J68" s="27" t="str">
        <f>IF(csv!P58="","",TRIM(csv!P58))</f>
        <v>OK Varaždin</v>
      </c>
      <c r="K68" s="27" t="str">
        <f>IF(csv!Q58="","",TRIM(csv!Q58))</f>
        <v>OK Varaždin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4"/>
        <v>ok</v>
      </c>
      <c r="P68" s="43"/>
      <c r="Q68" s="48" t="str">
        <f t="shared" si="15"/>
        <v>M35</v>
      </c>
      <c r="R68" s="69">
        <f>IF(Q68="","",IF(COUNTIF(Q$12:Q67,Q68)=0,R67+1,R67))</f>
        <v>5</v>
      </c>
      <c r="S68" s="69">
        <f t="shared" si="16"/>
        <v>206</v>
      </c>
      <c r="T68" s="69">
        <f t="shared" si="17"/>
        <v>230</v>
      </c>
      <c r="U68" s="62" t="str">
        <f t="shared" si="18"/>
        <v>M35</v>
      </c>
      <c r="V68" s="43" t="s">
        <v>0</v>
      </c>
      <c r="W68" s="209" t="str">
        <f t="shared" si="19"/>
        <v>M35</v>
      </c>
      <c r="X68" s="259">
        <f t="shared" si="20"/>
        <v>351</v>
      </c>
      <c r="Y68" s="210" t="str">
        <f t="shared" si="0"/>
        <v/>
      </c>
      <c r="Z68" s="43" t="s">
        <v>0</v>
      </c>
      <c r="AA68" s="48" t="str">
        <f t="shared" si="21"/>
        <v>CRO</v>
      </c>
      <c r="AB68" s="69">
        <f t="shared" si="22"/>
        <v>1</v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Miroslav</v>
      </c>
      <c r="AN68" s="27" t="str">
        <f t="shared" si="27"/>
        <v>Hainž</v>
      </c>
      <c r="AO68" s="69">
        <f t="shared" si="28"/>
        <v>1151</v>
      </c>
      <c r="AP68" s="69" t="str">
        <f t="shared" si="29"/>
        <v/>
      </c>
      <c r="AQ68" s="27" t="str">
        <f t="shared" si="30"/>
        <v>Miroslav</v>
      </c>
      <c r="AR68" s="62" t="str">
        <f t="shared" si="31"/>
        <v>Hainž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Miroslav</v>
      </c>
      <c r="BI68" s="27" t="str">
        <f t="shared" si="37"/>
        <v>Hainž</v>
      </c>
      <c r="BJ68" s="69" t="str">
        <f t="shared" si="38"/>
        <v/>
      </c>
      <c r="BK68" s="49">
        <f t="shared" si="39"/>
        <v>1151</v>
      </c>
      <c r="BL68" s="43" t="s">
        <v>0</v>
      </c>
      <c r="BM68" s="48" t="str">
        <f t="shared" si="40"/>
        <v>OK Varaždin</v>
      </c>
      <c r="BN68" s="27" t="str">
        <f t="shared" si="41"/>
        <v>OK Varaždin</v>
      </c>
      <c r="BO68" s="69">
        <f t="shared" si="42"/>
        <v>11</v>
      </c>
      <c r="BP68" s="69" t="str">
        <f t="shared" si="2"/>
        <v/>
      </c>
      <c r="BQ68" s="27" t="str">
        <f t="shared" si="3"/>
        <v>OK Varaždin</v>
      </c>
      <c r="BR68" s="27" t="str" cm="1">
        <f t="array" ref="BR68">IFERROR(""&amp;INDEX(regNatjecatelj_klub,DI68),"")</f>
        <v>OK Varaždin</v>
      </c>
      <c r="BS68" s="82" t="str">
        <f t="shared" si="43"/>
        <v/>
      </c>
      <c r="BT68" s="62" t="str">
        <f t="shared" si="44"/>
        <v>OK Varaždin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Varaždin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11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/>
      </c>
      <c r="CP68" s="69" t="str">
        <f t="shared" si="52"/>
        <v>1</v>
      </c>
      <c r="CQ68" s="216" t="str">
        <f t="shared" si="53"/>
        <v/>
      </c>
      <c r="CR68" s="217" t="str">
        <f t="shared" si="78"/>
        <v/>
      </c>
      <c r="CS68" s="150">
        <f t="shared" si="5"/>
        <v>6</v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>M</v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>Miroslav – Hainž</v>
      </c>
      <c r="DI68" s="49">
        <f t="shared" si="58"/>
        <v>683</v>
      </c>
      <c r="DJ68" s="43" t="s">
        <v>0</v>
      </c>
      <c r="DK68" s="48" t="str">
        <f t="shared" si="59"/>
        <v>Miroslav – Hainž – OK Varaždin</v>
      </c>
      <c r="DL68" s="49">
        <f t="shared" si="60"/>
        <v>683</v>
      </c>
      <c r="DM68" s="43" t="s">
        <v>0</v>
      </c>
      <c r="DN68" s="48" t="str">
        <f t="shared" si="61"/>
        <v>Miroslav – Hainž – OK Varaždin – M35</v>
      </c>
      <c r="DO68" s="49">
        <f t="shared" si="62"/>
        <v>683</v>
      </c>
      <c r="DP68" s="43" t="s">
        <v>0</v>
      </c>
      <c r="DQ68" s="54">
        <f t="shared" si="63"/>
        <v>683</v>
      </c>
      <c r="DR68" s="49" cm="1">
        <f t="array" ref="DR68">IF(DQ68&lt;&gt;"",INDEX(regNatjecatelj_id,DQ68,0),IF(BF68&lt;&gt;"",BF68,""))</f>
        <v>1151</v>
      </c>
      <c r="DS68" s="43" t="s">
        <v>0</v>
      </c>
      <c r="DT68" s="54" t="str">
        <f t="shared" si="64"/>
        <v>imepre</v>
      </c>
      <c r="DU68" s="69" t="str">
        <f t="shared" si="10"/>
        <v>klu</v>
      </c>
      <c r="DV68" s="69" t="str">
        <f t="shared" si="65"/>
        <v>kat</v>
      </c>
      <c r="DW68" s="69" t="str">
        <f t="shared" si="66"/>
        <v/>
      </c>
      <c r="DX68" s="62" t="str">
        <f t="shared" si="67"/>
        <v>imepre-klu-kat</v>
      </c>
      <c r="DY68" s="43" t="s">
        <v>0</v>
      </c>
      <c r="DZ68" s="54">
        <f>IF(AN68="","",MAX(DZ$12:DZ67)+1)</f>
        <v>3438</v>
      </c>
      <c r="EA68" s="69">
        <f t="shared" si="68"/>
        <v>351</v>
      </c>
      <c r="EB68" s="69">
        <f t="shared" si="69"/>
        <v>1151</v>
      </c>
      <c r="EC68" s="69" t="str">
        <f t="shared" si="70"/>
        <v/>
      </c>
      <c r="ED68" s="69">
        <f t="shared" si="71"/>
        <v>6</v>
      </c>
      <c r="EE68" s="69">
        <f t="shared" si="11"/>
        <v>1</v>
      </c>
      <c r="EF68" s="69">
        <f t="shared" si="72"/>
        <v>1</v>
      </c>
      <c r="EG68" s="69" t="str">
        <f t="shared" si="73"/>
        <v>1</v>
      </c>
      <c r="EH68" s="69" t="str">
        <f t="shared" si="12"/>
        <v/>
      </c>
      <c r="EI68" s="69" t="str">
        <f t="shared" si="74"/>
        <v/>
      </c>
      <c r="EJ68" s="49" t="str">
        <f t="shared" si="75"/>
        <v/>
      </c>
      <c r="EK68" s="43" t="s">
        <v>0</v>
      </c>
      <c r="EL68" s="16" t="str">
        <f t="shared" si="76"/>
        <v>INSERT INTO rezultat(id,stazakategorija_id,imeprezime_id,vrijeme_sec,status_id,registracija,uparivanje_id,originalstatus_id,imeprezimealias_id,klubalias_id,kategorijaalias_id) VALUES (3438,351,1151,Null,6,1,1,1,Null,Null,Null);</v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 xml:space="preserve">
INSERT INTO rezultat(id,stazakategorija_id,imeprezime_id,vrijeme_sec,status_id,registracija,uparivanje_id,originalstatus_id,imeprezimealias_id,klubalias_id,kategorijaalias_id) VALUES (3438,351,1151,Null,6,1,1,1,Null,Null,Null);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M35</v>
      </c>
      <c r="C69" s="27" t="s">
        <v>0</v>
      </c>
      <c r="D69" s="27" t="str">
        <f>IF(csv!F59="","",TRIM(csv!F59))</f>
        <v>Franjo</v>
      </c>
      <c r="E69" s="27" t="str">
        <f>IF(csv!E59="","",TRIM(csv!E59))</f>
        <v>Budi</v>
      </c>
      <c r="F69" s="27" t="s">
        <v>0</v>
      </c>
      <c r="G69" s="69" t="str">
        <f>IF(csv!M59="","",TRIM(csv!M59))</f>
        <v/>
      </c>
      <c r="H69" s="69" t="str">
        <f>IF(csv!N59="","",TRIM(csv!N59))</f>
        <v>1</v>
      </c>
      <c r="I69" s="27" t="s">
        <v>0</v>
      </c>
      <c r="J69" s="27" t="str">
        <f>IF(csv!P59="","",TRIM(csv!P59))</f>
        <v>JAP</v>
      </c>
      <c r="K69" s="27" t="str">
        <f>IF(csv!Q59="","",TRIM(csv!Q59))</f>
        <v>OK Japetić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4"/>
        <v>ok</v>
      </c>
      <c r="P69" s="43"/>
      <c r="Q69" s="48" t="str">
        <f t="shared" si="15"/>
        <v>M35</v>
      </c>
      <c r="R69" s="69">
        <f>IF(Q69="","",IF(COUNTIF(Q$12:Q68,Q69)=0,R68+1,R68))</f>
        <v>5</v>
      </c>
      <c r="S69" s="69">
        <f t="shared" si="16"/>
        <v>206</v>
      </c>
      <c r="T69" s="69">
        <f t="shared" si="17"/>
        <v>230</v>
      </c>
      <c r="U69" s="62" t="str">
        <f t="shared" si="18"/>
        <v>M35</v>
      </c>
      <c r="V69" s="43" t="s">
        <v>0</v>
      </c>
      <c r="W69" s="209" t="str">
        <f t="shared" si="19"/>
        <v>M35</v>
      </c>
      <c r="X69" s="259">
        <f t="shared" si="20"/>
        <v>351</v>
      </c>
      <c r="Y69" s="210" t="str">
        <f t="shared" si="0"/>
        <v/>
      </c>
      <c r="Z69" s="43" t="s">
        <v>0</v>
      </c>
      <c r="AA69" s="48" t="str">
        <f t="shared" si="21"/>
        <v>CRO</v>
      </c>
      <c r="AB69" s="69">
        <f t="shared" si="22"/>
        <v>1</v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Franjo</v>
      </c>
      <c r="AN69" s="27" t="str">
        <f t="shared" si="27"/>
        <v>Budi</v>
      </c>
      <c r="AO69" s="69">
        <f t="shared" si="28"/>
        <v>1385</v>
      </c>
      <c r="AP69" s="69" t="str">
        <f t="shared" si="29"/>
        <v/>
      </c>
      <c r="AQ69" s="27" t="str">
        <f t="shared" si="30"/>
        <v>Franjo</v>
      </c>
      <c r="AR69" s="62" t="str">
        <f t="shared" si="31"/>
        <v>Budi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Franjo</v>
      </c>
      <c r="BI69" s="27" t="str">
        <f t="shared" si="37"/>
        <v>Budi</v>
      </c>
      <c r="BJ69" s="69" t="str">
        <f t="shared" si="38"/>
        <v/>
      </c>
      <c r="BK69" s="49">
        <f t="shared" si="39"/>
        <v>1385</v>
      </c>
      <c r="BL69" s="43" t="s">
        <v>0</v>
      </c>
      <c r="BM69" s="48" t="str">
        <f t="shared" si="40"/>
        <v>JAP</v>
      </c>
      <c r="BN69" s="27" t="str">
        <f t="shared" si="41"/>
        <v>OK Japetić</v>
      </c>
      <c r="BO69" s="69">
        <f t="shared" si="42"/>
        <v>3</v>
      </c>
      <c r="BP69" s="69" t="str">
        <f t="shared" si="2"/>
        <v/>
      </c>
      <c r="BQ69" s="27" t="str">
        <f t="shared" si="3"/>
        <v>OK Japetić</v>
      </c>
      <c r="BR69" s="27" t="str" cm="1">
        <f t="array" ref="BR69">IFERROR(""&amp;INDEX(regNatjecatelj_klub,DI69),"")</f>
        <v>OK Japetić</v>
      </c>
      <c r="BS69" s="82" t="str">
        <f t="shared" si="43"/>
        <v/>
      </c>
      <c r="BT69" s="62" t="str">
        <f t="shared" si="44"/>
        <v>OK Japetić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Japetić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3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>1</v>
      </c>
      <c r="CQ69" s="216" t="str">
        <f t="shared" si="53"/>
        <v/>
      </c>
      <c r="CR69" s="217" t="str">
        <f t="shared" si="78"/>
        <v/>
      </c>
      <c r="CS69" s="150">
        <f t="shared" si="5"/>
        <v>6</v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>M</v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>Franjo – Budi</v>
      </c>
      <c r="DI69" s="49">
        <f t="shared" si="58"/>
        <v>170</v>
      </c>
      <c r="DJ69" s="43" t="s">
        <v>0</v>
      </c>
      <c r="DK69" s="48" t="str">
        <f t="shared" si="59"/>
        <v>Franjo – Budi – OK Japetić</v>
      </c>
      <c r="DL69" s="49">
        <f t="shared" si="60"/>
        <v>170</v>
      </c>
      <c r="DM69" s="43" t="s">
        <v>0</v>
      </c>
      <c r="DN69" s="48" t="str">
        <f t="shared" si="61"/>
        <v>Franjo – Budi – OK Japetić – M35</v>
      </c>
      <c r="DO69" s="49">
        <f t="shared" si="62"/>
        <v>170</v>
      </c>
      <c r="DP69" s="43" t="s">
        <v>0</v>
      </c>
      <c r="DQ69" s="54">
        <f t="shared" si="63"/>
        <v>170</v>
      </c>
      <c r="DR69" s="49" cm="1">
        <f t="array" ref="DR69">IF(DQ69&lt;&gt;"",INDEX(regNatjecatelj_id,DQ69,0),IF(BF69&lt;&gt;"",BF69,""))</f>
        <v>1385</v>
      </c>
      <c r="DS69" s="43" t="s">
        <v>0</v>
      </c>
      <c r="DT69" s="54" t="str">
        <f t="shared" si="64"/>
        <v>imepre</v>
      </c>
      <c r="DU69" s="69" t="str">
        <f t="shared" si="10"/>
        <v>klu</v>
      </c>
      <c r="DV69" s="69" t="str">
        <f t="shared" si="65"/>
        <v>kat</v>
      </c>
      <c r="DW69" s="69" t="str">
        <f t="shared" si="66"/>
        <v/>
      </c>
      <c r="DX69" s="62" t="str">
        <f t="shared" si="67"/>
        <v>imepre-klu-kat</v>
      </c>
      <c r="DY69" s="43" t="s">
        <v>0</v>
      </c>
      <c r="DZ69" s="54">
        <f>IF(AN69="","",MAX(DZ$12:DZ68)+1)</f>
        <v>3439</v>
      </c>
      <c r="EA69" s="69">
        <f t="shared" si="68"/>
        <v>351</v>
      </c>
      <c r="EB69" s="69">
        <f t="shared" si="69"/>
        <v>1385</v>
      </c>
      <c r="EC69" s="69" t="str">
        <f t="shared" si="70"/>
        <v/>
      </c>
      <c r="ED69" s="69">
        <f t="shared" si="71"/>
        <v>6</v>
      </c>
      <c r="EE69" s="69">
        <f t="shared" si="11"/>
        <v>1</v>
      </c>
      <c r="EF69" s="69">
        <f t="shared" si="72"/>
        <v>1</v>
      </c>
      <c r="EG69" s="69" t="str">
        <f t="shared" si="73"/>
        <v>1</v>
      </c>
      <c r="EH69" s="69" t="str">
        <f t="shared" si="12"/>
        <v/>
      </c>
      <c r="EI69" s="69" t="str">
        <f t="shared" si="74"/>
        <v/>
      </c>
      <c r="EJ69" s="49" t="str">
        <f t="shared" si="75"/>
        <v/>
      </c>
      <c r="EK69" s="43" t="s">
        <v>0</v>
      </c>
      <c r="EL69" s="16" t="str">
        <f t="shared" si="76"/>
        <v>INSERT INTO rezultat(id,stazakategorija_id,imeprezime_id,vrijeme_sec,status_id,registracija,uparivanje_id,originalstatus_id,imeprezimealias_id,klubalias_id,kategorijaalias_id) VALUES (3439,351,1385,Null,6,1,1,1,Null,Null,Null);</v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7"/>
        <v xml:space="preserve">
INSERT INTO rezultat(id,stazakategorija_id,imeprezime_id,vrijeme_sec,status_id,registracija,uparivanje_id,originalstatus_id,imeprezimealias_id,klubalias_id,kategorijaalias_id) VALUES (3439,351,1385,Null,6,1,1,1,Null,Null,Null);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M45</v>
      </c>
      <c r="C70" s="27" t="s">
        <v>0</v>
      </c>
      <c r="D70" s="27" t="str">
        <f>IF(csv!F60="","",TRIM(csv!F60))</f>
        <v>Zdenko</v>
      </c>
      <c r="E70" s="27" t="str">
        <f>IF(csv!E60="","",TRIM(csv!E60))</f>
        <v>Horjan</v>
      </c>
      <c r="F70" s="27" t="s">
        <v>0</v>
      </c>
      <c r="G70" s="69" t="str">
        <f>IF(csv!M60="","",TRIM(csv!M60))</f>
        <v>12:22</v>
      </c>
      <c r="H70" s="69" t="str">
        <f>IF(csv!N60="","",TRIM(csv!N60))</f>
        <v>0</v>
      </c>
      <c r="I70" s="27" t="s">
        <v>0</v>
      </c>
      <c r="J70" s="27" t="str">
        <f>IF(csv!P60="","",TRIM(csv!P60))</f>
        <v>Vihor</v>
      </c>
      <c r="K70" s="27" t="str">
        <f>IF(csv!Q60="","",TRIM(csv!Q60))</f>
        <v>OK Vihor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4"/>
        <v>ok</v>
      </c>
      <c r="P70" s="43"/>
      <c r="Q70" s="48" t="str">
        <f t="shared" si="15"/>
        <v>M45</v>
      </c>
      <c r="R70" s="69">
        <f>IF(Q70="","",IF(COUNTIF(Q$12:Q69,Q70)=0,R69+1,R69))</f>
        <v>6</v>
      </c>
      <c r="S70" s="69">
        <f t="shared" si="16"/>
        <v>205</v>
      </c>
      <c r="T70" s="69">
        <f t="shared" si="17"/>
        <v>229</v>
      </c>
      <c r="U70" s="62" t="str">
        <f t="shared" si="18"/>
        <v>M45</v>
      </c>
      <c r="V70" s="43" t="s">
        <v>0</v>
      </c>
      <c r="W70" s="209" t="str">
        <f t="shared" si="19"/>
        <v>M45</v>
      </c>
      <c r="X70" s="259">
        <f t="shared" si="20"/>
        <v>352</v>
      </c>
      <c r="Y70" s="210" t="str">
        <f t="shared" si="0"/>
        <v/>
      </c>
      <c r="Z70" s="43" t="s">
        <v>0</v>
      </c>
      <c r="AA70" s="48" t="str">
        <f t="shared" si="21"/>
        <v>CRO</v>
      </c>
      <c r="AB70" s="69">
        <f t="shared" si="22"/>
        <v>1</v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Zdenko</v>
      </c>
      <c r="AN70" s="27" t="str">
        <f t="shared" si="27"/>
        <v>Horjan</v>
      </c>
      <c r="AO70" s="69">
        <f t="shared" si="28"/>
        <v>1480</v>
      </c>
      <c r="AP70" s="69" t="str">
        <f t="shared" si="29"/>
        <v/>
      </c>
      <c r="AQ70" s="27" t="str">
        <f t="shared" si="30"/>
        <v>Zdenko</v>
      </c>
      <c r="AR70" s="62" t="str">
        <f t="shared" si="31"/>
        <v>Horjan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Zdenko</v>
      </c>
      <c r="BI70" s="27" t="str">
        <f t="shared" si="37"/>
        <v>Horjan</v>
      </c>
      <c r="BJ70" s="69" t="str">
        <f t="shared" si="38"/>
        <v/>
      </c>
      <c r="BK70" s="49">
        <f t="shared" si="39"/>
        <v>1480</v>
      </c>
      <c r="BL70" s="43" t="s">
        <v>0</v>
      </c>
      <c r="BM70" s="48" t="str">
        <f t="shared" si="40"/>
        <v>Vihor</v>
      </c>
      <c r="BN70" s="27" t="str">
        <f t="shared" si="41"/>
        <v>OK Vihor</v>
      </c>
      <c r="BO70" s="69">
        <f t="shared" si="42"/>
        <v>12</v>
      </c>
      <c r="BP70" s="69" t="str">
        <f t="shared" si="2"/>
        <v/>
      </c>
      <c r="BQ70" s="27" t="str">
        <f t="shared" si="3"/>
        <v>OK Vihor</v>
      </c>
      <c r="BR70" s="27" t="str" cm="1">
        <f t="array" ref="BR70">IFERROR(""&amp;INDEX(regNatjecatelj_klub,DI70),"")</f>
        <v>OK Vihor</v>
      </c>
      <c r="BS70" s="82" t="str">
        <f t="shared" si="43"/>
        <v/>
      </c>
      <c r="BT70" s="62" t="str">
        <f t="shared" si="44"/>
        <v>OK Vihor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Vihor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12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>12:22</v>
      </c>
      <c r="CP70" s="69" t="str">
        <f t="shared" si="52"/>
        <v>0</v>
      </c>
      <c r="CQ70" s="216" t="str">
        <f t="shared" si="53"/>
        <v/>
      </c>
      <c r="CR70" s="217">
        <f t="shared" si="78"/>
        <v>742</v>
      </c>
      <c r="CS70" s="150">
        <f t="shared" si="5"/>
        <v>1</v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>M</v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>Zdenko – Horjan</v>
      </c>
      <c r="DI70" s="49">
        <f t="shared" si="58"/>
        <v>852</v>
      </c>
      <c r="DJ70" s="43" t="s">
        <v>0</v>
      </c>
      <c r="DK70" s="48" t="str">
        <f t="shared" si="59"/>
        <v>Zdenko – Horjan – OK Vihor</v>
      </c>
      <c r="DL70" s="49">
        <f t="shared" si="60"/>
        <v>852</v>
      </c>
      <c r="DM70" s="43" t="s">
        <v>0</v>
      </c>
      <c r="DN70" s="48" t="str">
        <f t="shared" si="61"/>
        <v>Zdenko – Horjan – OK Vihor – M45</v>
      </c>
      <c r="DO70" s="49">
        <f t="shared" si="62"/>
        <v>852</v>
      </c>
      <c r="DP70" s="43" t="s">
        <v>0</v>
      </c>
      <c r="DQ70" s="54">
        <f t="shared" si="63"/>
        <v>852</v>
      </c>
      <c r="DR70" s="49" cm="1">
        <f t="array" ref="DR70">IF(DQ70&lt;&gt;"",INDEX(regNatjecatelj_id,DQ70,0),IF(BF70&lt;&gt;"",BF70,""))</f>
        <v>1480</v>
      </c>
      <c r="DS70" s="43" t="s">
        <v>0</v>
      </c>
      <c r="DT70" s="54" t="str">
        <f t="shared" si="64"/>
        <v>imepre</v>
      </c>
      <c r="DU70" s="69" t="str">
        <f t="shared" si="10"/>
        <v>klu</v>
      </c>
      <c r="DV70" s="69" t="str">
        <f t="shared" si="65"/>
        <v>kat</v>
      </c>
      <c r="DW70" s="69" t="str">
        <f t="shared" si="66"/>
        <v/>
      </c>
      <c r="DX70" s="62" t="str">
        <f t="shared" si="67"/>
        <v>imepre-klu-kat</v>
      </c>
      <c r="DY70" s="43" t="s">
        <v>0</v>
      </c>
      <c r="DZ70" s="54">
        <f>IF(AN70="","",MAX(DZ$12:DZ69)+1)</f>
        <v>3440</v>
      </c>
      <c r="EA70" s="69">
        <f t="shared" si="68"/>
        <v>352</v>
      </c>
      <c r="EB70" s="69">
        <f t="shared" si="69"/>
        <v>1480</v>
      </c>
      <c r="EC70" s="69">
        <f t="shared" si="70"/>
        <v>742</v>
      </c>
      <c r="ED70" s="69">
        <f t="shared" si="71"/>
        <v>1</v>
      </c>
      <c r="EE70" s="69">
        <f t="shared" si="11"/>
        <v>1</v>
      </c>
      <c r="EF70" s="69">
        <f t="shared" si="72"/>
        <v>1</v>
      </c>
      <c r="EG70" s="69" t="str">
        <f t="shared" si="73"/>
        <v>0</v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>INSERT INTO rezultat(id,stazakategorija_id,imeprezime_id,vrijeme_sec,status_id,registracija,uparivanje_id,originalstatus_id,imeprezimealias_id,klubalias_id,kategorijaalias_id) VALUES (3440,352,1480,742,1,1,1,0,Null,Null,Null);</v>
      </c>
      <c r="EM70" s="43" t="s">
        <v>0</v>
      </c>
      <c r="EN70" s="16" t="str">
        <f t="shared" si="13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0" s="43" t="s">
        <v>0</v>
      </c>
      <c r="EP70" s="167" t="str">
        <f t="shared" si="77"/>
        <v xml:space="preserve">
INSERT INTO rezultat(id,stazakategorija_id,imeprezime_id,vrijeme_sec,status_id,registracija,uparivanje_id,originalstatus_id,imeprezimealias_id,klubalias_id,kategorijaalias_id) VALUES (3440,352,1480,742,1,1,1,0,Null,Null,Null);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M45</v>
      </c>
      <c r="C71" s="27" t="s">
        <v>0</v>
      </c>
      <c r="D71" s="27" t="str">
        <f>IF(csv!F61="","",TRIM(csv!F61))</f>
        <v>Damir</v>
      </c>
      <c r="E71" s="27" t="str">
        <f>IF(csv!E61="","",TRIM(csv!E61))</f>
        <v>Gobec</v>
      </c>
      <c r="F71" s="27" t="s">
        <v>0</v>
      </c>
      <c r="G71" s="69" t="str">
        <f>IF(csv!M61="","",TRIM(csv!M61))</f>
        <v>12:45</v>
      </c>
      <c r="H71" s="69" t="str">
        <f>IF(csv!N61="","",TRIM(csv!N61))</f>
        <v>0</v>
      </c>
      <c r="I71" s="27" t="s">
        <v>0</v>
      </c>
      <c r="J71" s="27" t="str">
        <f>IF(csv!P61="","",TRIM(csv!P61))</f>
        <v>Vihor</v>
      </c>
      <c r="K71" s="27" t="str">
        <f>IF(csv!Q61="","",TRIM(csv!Q61))</f>
        <v>OK Vihor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4"/>
        <v>ok</v>
      </c>
      <c r="P71" s="43"/>
      <c r="Q71" s="48" t="str">
        <f t="shared" si="15"/>
        <v>M45</v>
      </c>
      <c r="R71" s="69">
        <f>IF(Q71="","",IF(COUNTIF(Q$12:Q70,Q71)=0,R70+1,R70))</f>
        <v>6</v>
      </c>
      <c r="S71" s="69">
        <f t="shared" si="16"/>
        <v>205</v>
      </c>
      <c r="T71" s="69">
        <f t="shared" si="17"/>
        <v>229</v>
      </c>
      <c r="U71" s="62" t="str">
        <f t="shared" si="18"/>
        <v>M45</v>
      </c>
      <c r="V71" s="43" t="s">
        <v>0</v>
      </c>
      <c r="W71" s="209" t="str">
        <f t="shared" si="19"/>
        <v>M45</v>
      </c>
      <c r="X71" s="259">
        <f t="shared" si="20"/>
        <v>352</v>
      </c>
      <c r="Y71" s="210" t="str">
        <f t="shared" si="0"/>
        <v/>
      </c>
      <c r="Z71" s="43" t="s">
        <v>0</v>
      </c>
      <c r="AA71" s="48" t="str">
        <f t="shared" si="21"/>
        <v>CRO</v>
      </c>
      <c r="AB71" s="69">
        <f t="shared" si="22"/>
        <v>1</v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Damir</v>
      </c>
      <c r="AN71" s="27" t="str">
        <f t="shared" si="27"/>
        <v>Gobec</v>
      </c>
      <c r="AO71" s="69">
        <f t="shared" si="28"/>
        <v>1209</v>
      </c>
      <c r="AP71" s="69" t="str">
        <f t="shared" si="29"/>
        <v/>
      </c>
      <c r="AQ71" s="27" t="str">
        <f t="shared" si="30"/>
        <v>Damir</v>
      </c>
      <c r="AR71" s="62" t="str">
        <f t="shared" si="31"/>
        <v>Gobec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Damir</v>
      </c>
      <c r="BI71" s="27" t="str">
        <f t="shared" si="37"/>
        <v>Gobec</v>
      </c>
      <c r="BJ71" s="69" t="str">
        <f t="shared" si="38"/>
        <v/>
      </c>
      <c r="BK71" s="49">
        <f t="shared" si="39"/>
        <v>1209</v>
      </c>
      <c r="BL71" s="43" t="s">
        <v>0</v>
      </c>
      <c r="BM71" s="48" t="str">
        <f t="shared" si="40"/>
        <v>Vihor</v>
      </c>
      <c r="BN71" s="27" t="str">
        <f t="shared" si="41"/>
        <v>OK Vihor</v>
      </c>
      <c r="BO71" s="69">
        <f t="shared" si="42"/>
        <v>12</v>
      </c>
      <c r="BP71" s="69" t="str">
        <f t="shared" si="2"/>
        <v/>
      </c>
      <c r="BQ71" s="27" t="str">
        <f t="shared" si="3"/>
        <v>OK Vihor</v>
      </c>
      <c r="BR71" s="27" t="str" cm="1">
        <f t="array" ref="BR71">IFERROR(""&amp;INDEX(regNatjecatelj_klub,DI71),"")</f>
        <v>OK Vihor</v>
      </c>
      <c r="BS71" s="82" t="str">
        <f t="shared" si="43"/>
        <v/>
      </c>
      <c r="BT71" s="62" t="str">
        <f t="shared" si="44"/>
        <v>OK Vihor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Vihor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12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>12:45</v>
      </c>
      <c r="CP71" s="69" t="str">
        <f t="shared" si="52"/>
        <v>0</v>
      </c>
      <c r="CQ71" s="216" t="str">
        <f t="shared" si="53"/>
        <v/>
      </c>
      <c r="CR71" s="217">
        <f t="shared" si="78"/>
        <v>765</v>
      </c>
      <c r="CS71" s="150">
        <f t="shared" si="5"/>
        <v>1</v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>M</v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>Damir – Gobec</v>
      </c>
      <c r="DI71" s="49">
        <f t="shared" si="58"/>
        <v>823</v>
      </c>
      <c r="DJ71" s="43" t="s">
        <v>0</v>
      </c>
      <c r="DK71" s="48" t="str">
        <f t="shared" si="59"/>
        <v>Damir – Gobec – OK Vihor</v>
      </c>
      <c r="DL71" s="49">
        <f t="shared" si="60"/>
        <v>823</v>
      </c>
      <c r="DM71" s="43" t="s">
        <v>0</v>
      </c>
      <c r="DN71" s="48" t="str">
        <f t="shared" si="61"/>
        <v>Damir – Gobec – OK Vihor – M45</v>
      </c>
      <c r="DO71" s="49">
        <f t="shared" si="62"/>
        <v>823</v>
      </c>
      <c r="DP71" s="43" t="s">
        <v>0</v>
      </c>
      <c r="DQ71" s="54">
        <f t="shared" si="63"/>
        <v>823</v>
      </c>
      <c r="DR71" s="49" cm="1">
        <f t="array" ref="DR71">IF(DQ71&lt;&gt;"",INDEX(regNatjecatelj_id,DQ71,0),IF(BF71&lt;&gt;"",BF71,""))</f>
        <v>1209</v>
      </c>
      <c r="DS71" s="43" t="s">
        <v>0</v>
      </c>
      <c r="DT71" s="54" t="str">
        <f t="shared" si="64"/>
        <v>imepre</v>
      </c>
      <c r="DU71" s="69" t="str">
        <f t="shared" si="10"/>
        <v>klu</v>
      </c>
      <c r="DV71" s="69" t="str">
        <f t="shared" si="65"/>
        <v>kat</v>
      </c>
      <c r="DW71" s="69" t="str">
        <f t="shared" si="66"/>
        <v/>
      </c>
      <c r="DX71" s="62" t="str">
        <f t="shared" si="67"/>
        <v>imepre-klu-kat</v>
      </c>
      <c r="DY71" s="43" t="s">
        <v>0</v>
      </c>
      <c r="DZ71" s="54">
        <f>IF(AN71="","",MAX(DZ$12:DZ70)+1)</f>
        <v>3441</v>
      </c>
      <c r="EA71" s="69">
        <f t="shared" si="68"/>
        <v>352</v>
      </c>
      <c r="EB71" s="69">
        <f t="shared" si="69"/>
        <v>1209</v>
      </c>
      <c r="EC71" s="69">
        <f t="shared" si="70"/>
        <v>765</v>
      </c>
      <c r="ED71" s="69">
        <f t="shared" si="71"/>
        <v>1</v>
      </c>
      <c r="EE71" s="69">
        <f t="shared" si="11"/>
        <v>1</v>
      </c>
      <c r="EF71" s="69">
        <f t="shared" si="72"/>
        <v>1</v>
      </c>
      <c r="EG71" s="69" t="str">
        <f t="shared" si="73"/>
        <v>0</v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>INSERT INTO rezultat(id,stazakategorija_id,imeprezime_id,vrijeme_sec,status_id,registracija,uparivanje_id,originalstatus_id,imeprezimealias_id,klubalias_id,kategorijaalias_id) VALUES (3441,352,1209,765,1,1,1,0,Null,Null,Null);</v>
      </c>
      <c r="EM71" s="43" t="s">
        <v>0</v>
      </c>
      <c r="EN71" s="16" t="str">
        <f t="shared" si="13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1" s="43" t="s">
        <v>0</v>
      </c>
      <c r="EP71" s="167" t="str">
        <f t="shared" si="77"/>
        <v xml:space="preserve">
INSERT INTO rezultat(id,stazakategorija_id,imeprezime_id,vrijeme_sec,status_id,registracija,uparivanje_id,originalstatus_id,imeprezimealias_id,klubalias_id,kategorijaalias_id) VALUES (3441,352,1209,765,1,1,1,0,Null,Null,Null);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M45</v>
      </c>
      <c r="C72" s="27" t="s">
        <v>0</v>
      </c>
      <c r="D72" s="27" t="str">
        <f>IF(csv!F62="","",TRIM(csv!F62))</f>
        <v>Tomislav</v>
      </c>
      <c r="E72" s="27" t="str">
        <f>IF(csv!E62="","",TRIM(csv!E62))</f>
        <v>Gojmerac</v>
      </c>
      <c r="F72" s="27" t="s">
        <v>0</v>
      </c>
      <c r="G72" s="69" t="str">
        <f>IF(csv!M62="","",TRIM(csv!M62))</f>
        <v>14:16</v>
      </c>
      <c r="H72" s="69" t="str">
        <f>IF(csv!N62="","",TRIM(csv!N62))</f>
        <v>0</v>
      </c>
      <c r="I72" s="27" t="s">
        <v>0</v>
      </c>
      <c r="J72" s="27" t="str">
        <f>IF(csv!P62="","",TRIM(csv!P62))</f>
        <v>OK MERZ CRO</v>
      </c>
      <c r="K72" s="27" t="str">
        <f>IF(csv!Q62="","",TRIM(csv!Q62))</f>
        <v>OK Ivan Merz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4"/>
        <v>ok</v>
      </c>
      <c r="P72" s="43"/>
      <c r="Q72" s="48" t="str">
        <f t="shared" si="15"/>
        <v>M45</v>
      </c>
      <c r="R72" s="69">
        <f>IF(Q72="","",IF(COUNTIF(Q$12:Q71,Q72)=0,R71+1,R71))</f>
        <v>6</v>
      </c>
      <c r="S72" s="69">
        <f t="shared" si="16"/>
        <v>205</v>
      </c>
      <c r="T72" s="69">
        <f t="shared" si="17"/>
        <v>229</v>
      </c>
      <c r="U72" s="62" t="str">
        <f t="shared" si="18"/>
        <v>M45</v>
      </c>
      <c r="V72" s="43" t="s">
        <v>0</v>
      </c>
      <c r="W72" s="209" t="str">
        <f t="shared" si="19"/>
        <v>M45</v>
      </c>
      <c r="X72" s="259">
        <f t="shared" si="20"/>
        <v>352</v>
      </c>
      <c r="Y72" s="210" t="str">
        <f t="shared" si="0"/>
        <v/>
      </c>
      <c r="Z72" s="43" t="s">
        <v>0</v>
      </c>
      <c r="AA72" s="48" t="str">
        <f t="shared" si="21"/>
        <v>CRO</v>
      </c>
      <c r="AB72" s="69">
        <f t="shared" si="22"/>
        <v>1</v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Tomislav</v>
      </c>
      <c r="AN72" s="27" t="str">
        <f t="shared" si="27"/>
        <v>Gojmerac</v>
      </c>
      <c r="AO72" s="69">
        <f t="shared" si="28"/>
        <v>1325</v>
      </c>
      <c r="AP72" s="69" t="str">
        <f t="shared" si="29"/>
        <v/>
      </c>
      <c r="AQ72" s="27" t="str">
        <f t="shared" si="30"/>
        <v>Tomislav</v>
      </c>
      <c r="AR72" s="62" t="str">
        <f t="shared" si="31"/>
        <v>Gojmerac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Tomislav</v>
      </c>
      <c r="BI72" s="27" t="str">
        <f t="shared" si="37"/>
        <v>Gojmerac</v>
      </c>
      <c r="BJ72" s="69" t="str">
        <f t="shared" si="38"/>
        <v/>
      </c>
      <c r="BK72" s="49">
        <f t="shared" si="39"/>
        <v>1325</v>
      </c>
      <c r="BL72" s="43" t="s">
        <v>0</v>
      </c>
      <c r="BM72" s="48" t="str">
        <f t="shared" si="40"/>
        <v>OK MERZ CRO</v>
      </c>
      <c r="BN72" s="27" t="str">
        <f t="shared" si="41"/>
        <v>OK Ivan Merz</v>
      </c>
      <c r="BO72" s="69">
        <f t="shared" si="42"/>
        <v>2</v>
      </c>
      <c r="BP72" s="69" t="str">
        <f t="shared" si="2"/>
        <v/>
      </c>
      <c r="BQ72" s="27" t="str">
        <f t="shared" si="3"/>
        <v>OK Ivan Merz</v>
      </c>
      <c r="BR72" s="27" t="str" cm="1">
        <f t="array" ref="BR72">IFERROR(""&amp;INDEX(regNatjecatelj_klub,DI72),"")</f>
        <v>OK Ivan Merz</v>
      </c>
      <c r="BS72" s="82" t="str">
        <f t="shared" si="43"/>
        <v/>
      </c>
      <c r="BT72" s="62" t="str">
        <f t="shared" si="44"/>
        <v>OK Ivan Merz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Ivan Merz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2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>14:16</v>
      </c>
      <c r="CP72" s="69" t="str">
        <f t="shared" si="52"/>
        <v>0</v>
      </c>
      <c r="CQ72" s="216" t="str">
        <f t="shared" si="53"/>
        <v/>
      </c>
      <c r="CR72" s="217">
        <f t="shared" si="78"/>
        <v>856</v>
      </c>
      <c r="CS72" s="150">
        <f t="shared" si="5"/>
        <v>1</v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>M</v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>Tomislav – Gojmerac</v>
      </c>
      <c r="DI72" s="49">
        <f t="shared" si="58"/>
        <v>137</v>
      </c>
      <c r="DJ72" s="43" t="s">
        <v>0</v>
      </c>
      <c r="DK72" s="48" t="str">
        <f t="shared" si="59"/>
        <v>Tomislav – Gojmerac – OK Ivan Merz</v>
      </c>
      <c r="DL72" s="49">
        <f t="shared" si="60"/>
        <v>137</v>
      </c>
      <c r="DM72" s="43" t="s">
        <v>0</v>
      </c>
      <c r="DN72" s="48" t="str">
        <f t="shared" si="61"/>
        <v>Tomislav – Gojmerac – OK Ivan Merz – M45</v>
      </c>
      <c r="DO72" s="49">
        <f t="shared" si="62"/>
        <v>137</v>
      </c>
      <c r="DP72" s="43" t="s">
        <v>0</v>
      </c>
      <c r="DQ72" s="54">
        <f t="shared" si="63"/>
        <v>137</v>
      </c>
      <c r="DR72" s="49" cm="1">
        <f t="array" ref="DR72">IF(DQ72&lt;&gt;"",INDEX(regNatjecatelj_id,DQ72,0),IF(BF72&lt;&gt;"",BF72,""))</f>
        <v>1325</v>
      </c>
      <c r="DS72" s="43" t="s">
        <v>0</v>
      </c>
      <c r="DT72" s="54" t="str">
        <f t="shared" si="64"/>
        <v>imepre</v>
      </c>
      <c r="DU72" s="69" t="str">
        <f t="shared" si="10"/>
        <v>klu</v>
      </c>
      <c r="DV72" s="69" t="str">
        <f t="shared" si="65"/>
        <v>kat</v>
      </c>
      <c r="DW72" s="69" t="str">
        <f t="shared" si="66"/>
        <v/>
      </c>
      <c r="DX72" s="62" t="str">
        <f t="shared" si="67"/>
        <v>imepre-klu-kat</v>
      </c>
      <c r="DY72" s="43" t="s">
        <v>0</v>
      </c>
      <c r="DZ72" s="54">
        <f>IF(AN72="","",MAX(DZ$12:DZ71)+1)</f>
        <v>3442</v>
      </c>
      <c r="EA72" s="69">
        <f t="shared" si="68"/>
        <v>352</v>
      </c>
      <c r="EB72" s="69">
        <f t="shared" si="69"/>
        <v>1325</v>
      </c>
      <c r="EC72" s="69">
        <f t="shared" si="70"/>
        <v>856</v>
      </c>
      <c r="ED72" s="69">
        <f t="shared" si="71"/>
        <v>1</v>
      </c>
      <c r="EE72" s="69">
        <f t="shared" si="11"/>
        <v>1</v>
      </c>
      <c r="EF72" s="69">
        <f t="shared" si="72"/>
        <v>1</v>
      </c>
      <c r="EG72" s="69" t="str">
        <f t="shared" si="73"/>
        <v>0</v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>INSERT INTO rezultat(id,stazakategorija_id,imeprezime_id,vrijeme_sec,status_id,registracija,uparivanje_id,originalstatus_id,imeprezimealias_id,klubalias_id,kategorijaalias_id) VALUES (3442,352,1325,856,1,1,1,0,Null,Null,Null);</v>
      </c>
      <c r="EM72" s="43" t="s">
        <v>0</v>
      </c>
      <c r="EN72" s="16" t="str">
        <f t="shared" si="13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2" s="43" t="s">
        <v>0</v>
      </c>
      <c r="EP72" s="167" t="str">
        <f t="shared" si="77"/>
        <v xml:space="preserve">
INSERT INTO rezultat(id,stazakategorija_id,imeprezime_id,vrijeme_sec,status_id,registracija,uparivanje_id,originalstatus_id,imeprezimealias_id,klubalias_id,kategorijaalias_id) VALUES (3442,352,1325,856,1,1,1,0,Null,Null,Null);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M45</v>
      </c>
      <c r="C73" s="27" t="s">
        <v>0</v>
      </c>
      <c r="D73" s="27" t="str">
        <f>IF(csv!F63="","",TRIM(csv!F63))</f>
        <v>Vladimir</v>
      </c>
      <c r="E73" s="27" t="str">
        <f>IF(csv!E63="","",TRIM(csv!E63))</f>
        <v>Trivunović</v>
      </c>
      <c r="F73" s="27" t="s">
        <v>0</v>
      </c>
      <c r="G73" s="69" t="str">
        <f>IF(csv!M63="","",TRIM(csv!M63))</f>
        <v>15:13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4"/>
        <v>ok</v>
      </c>
      <c r="P73" s="43"/>
      <c r="Q73" s="48" t="str">
        <f t="shared" si="15"/>
        <v>M45</v>
      </c>
      <c r="R73" s="69">
        <f>IF(Q73="","",IF(COUNTIF(Q$12:Q72,Q73)=0,R72+1,R72))</f>
        <v>6</v>
      </c>
      <c r="S73" s="69">
        <f t="shared" si="16"/>
        <v>205</v>
      </c>
      <c r="T73" s="69">
        <f t="shared" si="17"/>
        <v>229</v>
      </c>
      <c r="U73" s="62" t="str">
        <f t="shared" si="18"/>
        <v>M45</v>
      </c>
      <c r="V73" s="43" t="s">
        <v>0</v>
      </c>
      <c r="W73" s="209" t="str">
        <f t="shared" si="19"/>
        <v>M45</v>
      </c>
      <c r="X73" s="259">
        <f t="shared" si="20"/>
        <v>352</v>
      </c>
      <c r="Y73" s="210" t="str">
        <f t="shared" si="0"/>
        <v/>
      </c>
      <c r="Z73" s="43" t="s">
        <v>0</v>
      </c>
      <c r="AA73" s="48" t="str">
        <f t="shared" si="21"/>
        <v>CRO</v>
      </c>
      <c r="AB73" s="69">
        <f t="shared" si="22"/>
        <v>1</v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Vladimir</v>
      </c>
      <c r="AN73" s="27" t="str">
        <f t="shared" si="27"/>
        <v>Trivunović</v>
      </c>
      <c r="AO73" s="69">
        <f t="shared" si="28"/>
        <v>1126</v>
      </c>
      <c r="AP73" s="69" t="str">
        <f t="shared" si="29"/>
        <v/>
      </c>
      <c r="AQ73" s="27" t="str">
        <f t="shared" si="30"/>
        <v>Vladimir</v>
      </c>
      <c r="AR73" s="62" t="str">
        <f t="shared" si="31"/>
        <v>Trivunović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Vladimir</v>
      </c>
      <c r="BI73" s="27" t="str">
        <f t="shared" si="37"/>
        <v>Trivunović</v>
      </c>
      <c r="BJ73" s="69" t="str">
        <f t="shared" si="38"/>
        <v/>
      </c>
      <c r="BK73" s="49">
        <f t="shared" si="39"/>
        <v>1126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2"/>
        <v/>
      </c>
      <c r="BQ73" s="27" t="str">
        <f t="shared" si="3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>15:13</v>
      </c>
      <c r="CP73" s="69" t="str">
        <f t="shared" si="52"/>
        <v>0</v>
      </c>
      <c r="CQ73" s="216" t="str">
        <f t="shared" si="53"/>
        <v/>
      </c>
      <c r="CR73" s="217">
        <f t="shared" si="78"/>
        <v>913</v>
      </c>
      <c r="CS73" s="150">
        <f t="shared" si="5"/>
        <v>1</v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>M</v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>Vladimir – Trivunović</v>
      </c>
      <c r="DI73" s="49">
        <f t="shared" si="58"/>
        <v>438</v>
      </c>
      <c r="DJ73" s="43" t="s">
        <v>0</v>
      </c>
      <c r="DK73" s="48" t="str">
        <f t="shared" si="59"/>
        <v>Vladimir – Trivunović – OK Kapela</v>
      </c>
      <c r="DL73" s="49">
        <f t="shared" si="60"/>
        <v>438</v>
      </c>
      <c r="DM73" s="43" t="s">
        <v>0</v>
      </c>
      <c r="DN73" s="48" t="str">
        <f t="shared" si="61"/>
        <v>Vladimir – Trivunović – OK Kapela – M45</v>
      </c>
      <c r="DO73" s="49">
        <f t="shared" si="62"/>
        <v>438</v>
      </c>
      <c r="DP73" s="43" t="s">
        <v>0</v>
      </c>
      <c r="DQ73" s="54">
        <f t="shared" si="63"/>
        <v>438</v>
      </c>
      <c r="DR73" s="49" cm="1">
        <f t="array" ref="DR73">IF(DQ73&lt;&gt;"",INDEX(regNatjecatelj_id,DQ73,0),IF(BF73&lt;&gt;"",BF73,""))</f>
        <v>1126</v>
      </c>
      <c r="DS73" s="43" t="s">
        <v>0</v>
      </c>
      <c r="DT73" s="54" t="str">
        <f t="shared" si="64"/>
        <v>imepre</v>
      </c>
      <c r="DU73" s="69" t="str">
        <f t="shared" si="10"/>
        <v>klu</v>
      </c>
      <c r="DV73" s="69" t="str">
        <f t="shared" si="65"/>
        <v>kat</v>
      </c>
      <c r="DW73" s="69" t="str">
        <f t="shared" si="66"/>
        <v/>
      </c>
      <c r="DX73" s="62" t="str">
        <f t="shared" si="67"/>
        <v>imepre-klu-kat</v>
      </c>
      <c r="DY73" s="43" t="s">
        <v>0</v>
      </c>
      <c r="DZ73" s="54">
        <f>IF(AN73="","",MAX(DZ$12:DZ72)+1)</f>
        <v>3443</v>
      </c>
      <c r="EA73" s="69">
        <f t="shared" si="68"/>
        <v>352</v>
      </c>
      <c r="EB73" s="69">
        <f t="shared" si="69"/>
        <v>1126</v>
      </c>
      <c r="EC73" s="69">
        <f t="shared" si="70"/>
        <v>913</v>
      </c>
      <c r="ED73" s="69">
        <f t="shared" si="71"/>
        <v>1</v>
      </c>
      <c r="EE73" s="69">
        <f t="shared" si="11"/>
        <v>1</v>
      </c>
      <c r="EF73" s="69">
        <f t="shared" si="72"/>
        <v>1</v>
      </c>
      <c r="EG73" s="69" t="str">
        <f t="shared" si="73"/>
        <v>0</v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>INSERT INTO rezultat(id,stazakategorija_id,imeprezime_id,vrijeme_sec,status_id,registracija,uparivanje_id,originalstatus_id,imeprezimealias_id,klubalias_id,kategorijaalias_id) VALUES (3443,352,1126,913,1,1,1,0,Null,Null,Null);</v>
      </c>
      <c r="EM73" s="43" t="s">
        <v>0</v>
      </c>
      <c r="EN73" s="16" t="str">
        <f t="shared" si="13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3" s="43" t="s">
        <v>0</v>
      </c>
      <c r="EP73" s="167" t="str">
        <f t="shared" si="77"/>
        <v xml:space="preserve">
INSERT INTO rezultat(id,stazakategorija_id,imeprezime_id,vrijeme_sec,status_id,registracija,uparivanje_id,originalstatus_id,imeprezimealias_id,klubalias_id,kategorijaalias_id) VALUES (3443,352,1126,913,1,1,1,0,Null,Null,Null);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M45</v>
      </c>
      <c r="C74" s="27" t="s">
        <v>0</v>
      </c>
      <c r="D74" s="27" t="str">
        <f>IF(csv!F64="","",TRIM(csv!F64))</f>
        <v>Domagoj</v>
      </c>
      <c r="E74" s="27" t="str">
        <f>IF(csv!E64="","",TRIM(csv!E64))</f>
        <v>Šantić</v>
      </c>
      <c r="F74" s="27" t="s">
        <v>0</v>
      </c>
      <c r="G74" s="69" t="str">
        <f>IF(csv!M64="","",TRIM(csv!M64))</f>
        <v>17:19</v>
      </c>
      <c r="H74" s="69" t="str">
        <f>IF(csv!N64="","",TRIM(csv!N64))</f>
        <v>0</v>
      </c>
      <c r="I74" s="27" t="s">
        <v>0</v>
      </c>
      <c r="J74" s="27" t="str">
        <f>IF(csv!P64="","",TRIM(csv!P64))</f>
        <v>BJE</v>
      </c>
      <c r="K74" s="27" t="str">
        <f>IF(csv!Q64="","",TRIM(csv!Q64))</f>
        <v>OK Bjelovar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4"/>
        <v>ok</v>
      </c>
      <c r="P74" s="43"/>
      <c r="Q74" s="48" t="str">
        <f t="shared" si="15"/>
        <v>M45</v>
      </c>
      <c r="R74" s="69">
        <f>IF(Q74="","",IF(COUNTIF(Q$12:Q73,Q74)=0,R73+1,R73))</f>
        <v>6</v>
      </c>
      <c r="S74" s="69">
        <f t="shared" si="16"/>
        <v>205</v>
      </c>
      <c r="T74" s="69">
        <f t="shared" si="17"/>
        <v>229</v>
      </c>
      <c r="U74" s="62" t="str">
        <f t="shared" si="18"/>
        <v>M45</v>
      </c>
      <c r="V74" s="43" t="s">
        <v>0</v>
      </c>
      <c r="W74" s="209" t="str">
        <f t="shared" si="19"/>
        <v>M45</v>
      </c>
      <c r="X74" s="259">
        <f t="shared" si="20"/>
        <v>352</v>
      </c>
      <c r="Y74" s="210" t="str">
        <f t="shared" si="0"/>
        <v/>
      </c>
      <c r="Z74" s="43" t="s">
        <v>0</v>
      </c>
      <c r="AA74" s="48" t="str">
        <f t="shared" si="21"/>
        <v>CRO</v>
      </c>
      <c r="AB74" s="69">
        <f t="shared" si="22"/>
        <v>1</v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Domagoj</v>
      </c>
      <c r="AN74" s="27" t="str">
        <f t="shared" si="27"/>
        <v>Šantić</v>
      </c>
      <c r="AO74" s="69">
        <f t="shared" si="28"/>
        <v>1266</v>
      </c>
      <c r="AP74" s="69" t="str">
        <f t="shared" si="29"/>
        <v/>
      </c>
      <c r="AQ74" s="27" t="str">
        <f t="shared" si="30"/>
        <v>Domagoj</v>
      </c>
      <c r="AR74" s="62" t="str">
        <f t="shared" si="31"/>
        <v>Šantić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Domagoj</v>
      </c>
      <c r="BI74" s="27" t="str">
        <f t="shared" si="37"/>
        <v>Šantić</v>
      </c>
      <c r="BJ74" s="69" t="str">
        <f t="shared" si="38"/>
        <v/>
      </c>
      <c r="BK74" s="49">
        <f t="shared" si="39"/>
        <v>1266</v>
      </c>
      <c r="BL74" s="43" t="s">
        <v>0</v>
      </c>
      <c r="BM74" s="48" t="str">
        <f t="shared" si="40"/>
        <v>BJE</v>
      </c>
      <c r="BN74" s="27" t="str">
        <f t="shared" si="41"/>
        <v>OK Bjelovar</v>
      </c>
      <c r="BO74" s="69">
        <f t="shared" si="42"/>
        <v>1</v>
      </c>
      <c r="BP74" s="69" t="str">
        <f t="shared" si="2"/>
        <v/>
      </c>
      <c r="BQ74" s="27" t="str">
        <f t="shared" si="3"/>
        <v>OK Bjelovar</v>
      </c>
      <c r="BR74" s="27" t="str" cm="1">
        <f t="array" ref="BR74">IFERROR(""&amp;INDEX(regNatjecatelj_klub,DI74),"")</f>
        <v>OK Bjelovar</v>
      </c>
      <c r="BS74" s="82" t="str">
        <f t="shared" si="43"/>
        <v/>
      </c>
      <c r="BT74" s="62" t="str">
        <f t="shared" si="44"/>
        <v>OK Bjelovar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Bjelovar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1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>17:19</v>
      </c>
      <c r="CP74" s="69" t="str">
        <f t="shared" si="52"/>
        <v>0</v>
      </c>
      <c r="CQ74" s="216" t="str">
        <f t="shared" si="53"/>
        <v/>
      </c>
      <c r="CR74" s="217">
        <f t="shared" si="78"/>
        <v>1039</v>
      </c>
      <c r="CS74" s="150">
        <f t="shared" si="5"/>
        <v>1</v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>M</v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>Domagoj – Šantić</v>
      </c>
      <c r="DI74" s="49">
        <f t="shared" si="58"/>
        <v>112</v>
      </c>
      <c r="DJ74" s="43" t="s">
        <v>0</v>
      </c>
      <c r="DK74" s="48" t="str">
        <f t="shared" si="59"/>
        <v>Domagoj – Šantić – OK Bjelovar</v>
      </c>
      <c r="DL74" s="49">
        <f t="shared" si="60"/>
        <v>112</v>
      </c>
      <c r="DM74" s="43" t="s">
        <v>0</v>
      </c>
      <c r="DN74" s="48" t="str">
        <f t="shared" si="61"/>
        <v>Domagoj – Šantić – OK Bjelovar – M45</v>
      </c>
      <c r="DO74" s="49">
        <f t="shared" si="62"/>
        <v>112</v>
      </c>
      <c r="DP74" s="43" t="s">
        <v>0</v>
      </c>
      <c r="DQ74" s="54">
        <f t="shared" si="63"/>
        <v>112</v>
      </c>
      <c r="DR74" s="49" cm="1">
        <f t="array" ref="DR74">IF(DQ74&lt;&gt;"",INDEX(regNatjecatelj_id,DQ74,0),IF(BF74&lt;&gt;"",BF74,""))</f>
        <v>1266</v>
      </c>
      <c r="DS74" s="43" t="s">
        <v>0</v>
      </c>
      <c r="DT74" s="54" t="str">
        <f t="shared" si="64"/>
        <v>imepre</v>
      </c>
      <c r="DU74" s="69" t="str">
        <f t="shared" si="10"/>
        <v>klu</v>
      </c>
      <c r="DV74" s="69" t="str">
        <f t="shared" si="65"/>
        <v>kat</v>
      </c>
      <c r="DW74" s="69" t="str">
        <f t="shared" si="66"/>
        <v/>
      </c>
      <c r="DX74" s="62" t="str">
        <f t="shared" si="67"/>
        <v>imepre-klu-kat</v>
      </c>
      <c r="DY74" s="43" t="s">
        <v>0</v>
      </c>
      <c r="DZ74" s="54">
        <f>IF(AN74="","",MAX(DZ$12:DZ73)+1)</f>
        <v>3444</v>
      </c>
      <c r="EA74" s="69">
        <f t="shared" si="68"/>
        <v>352</v>
      </c>
      <c r="EB74" s="69">
        <f t="shared" si="69"/>
        <v>1266</v>
      </c>
      <c r="EC74" s="69">
        <f t="shared" si="70"/>
        <v>1039</v>
      </c>
      <c r="ED74" s="69">
        <f t="shared" si="71"/>
        <v>1</v>
      </c>
      <c r="EE74" s="69">
        <f t="shared" si="11"/>
        <v>1</v>
      </c>
      <c r="EF74" s="69">
        <f t="shared" si="72"/>
        <v>1</v>
      </c>
      <c r="EG74" s="69" t="str">
        <f t="shared" si="73"/>
        <v>0</v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>INSERT INTO rezultat(id,stazakategorija_id,imeprezime_id,vrijeme_sec,status_id,registracija,uparivanje_id,originalstatus_id,imeprezimealias_id,klubalias_id,kategorijaalias_id) VALUES (3444,352,1266,1039,1,1,1,0,Null,Null,Null);</v>
      </c>
      <c r="EM74" s="43" t="s">
        <v>0</v>
      </c>
      <c r="EN74" s="16" t="str">
        <f t="shared" si="13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4" s="43" t="s">
        <v>0</v>
      </c>
      <c r="EP74" s="167" t="str">
        <f t="shared" si="77"/>
        <v xml:space="preserve">
INSERT INTO rezultat(id,stazakategorija_id,imeprezime_id,vrijeme_sec,status_id,registracija,uparivanje_id,originalstatus_id,imeprezimealias_id,klubalias_id,kategorijaalias_id) VALUES (3444,352,1266,1039,1,1,1,0,Null,Null,Null);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M45</v>
      </c>
      <c r="C75" s="27" t="s">
        <v>0</v>
      </c>
      <c r="D75" s="27" t="str">
        <f>IF(csv!F65="","",TRIM(csv!F65))</f>
        <v>Siniša</v>
      </c>
      <c r="E75" s="27" t="str">
        <f>IF(csv!E65="","",TRIM(csv!E65))</f>
        <v>Mareković</v>
      </c>
      <c r="F75" s="27" t="s">
        <v>0</v>
      </c>
      <c r="G75" s="69" t="str">
        <f>IF(csv!M65="","",TRIM(csv!M65))</f>
        <v>18:03</v>
      </c>
      <c r="H75" s="69" t="str">
        <f>IF(csv!N65="","",TRIM(csv!N65))</f>
        <v>0</v>
      </c>
      <c r="I75" s="27" t="s">
        <v>0</v>
      </c>
      <c r="J75" s="27" t="str">
        <f>IF(csv!P65="","",TRIM(csv!P65))</f>
        <v>Vihor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4"/>
        <v>ok</v>
      </c>
      <c r="P75" s="43"/>
      <c r="Q75" s="48" t="str">
        <f t="shared" si="15"/>
        <v>M45</v>
      </c>
      <c r="R75" s="69">
        <f>IF(Q75="","",IF(COUNTIF(Q$12:Q74,Q75)=0,R74+1,R74))</f>
        <v>6</v>
      </c>
      <c r="S75" s="69">
        <f t="shared" si="16"/>
        <v>205</v>
      </c>
      <c r="T75" s="69">
        <f t="shared" si="17"/>
        <v>229</v>
      </c>
      <c r="U75" s="62" t="str">
        <f t="shared" si="18"/>
        <v>M45</v>
      </c>
      <c r="V75" s="43" t="s">
        <v>0</v>
      </c>
      <c r="W75" s="209" t="str">
        <f t="shared" si="19"/>
        <v>M45</v>
      </c>
      <c r="X75" s="259">
        <f t="shared" si="20"/>
        <v>352</v>
      </c>
      <c r="Y75" s="210" t="str">
        <f t="shared" si="0"/>
        <v/>
      </c>
      <c r="Z75" s="43" t="s">
        <v>0</v>
      </c>
      <c r="AA75" s="48" t="str">
        <f t="shared" si="21"/>
        <v>CRO</v>
      </c>
      <c r="AB75" s="69">
        <f t="shared" si="22"/>
        <v>1</v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Siniša</v>
      </c>
      <c r="AN75" s="27" t="str">
        <f t="shared" si="27"/>
        <v>Mareković</v>
      </c>
      <c r="AO75" s="69">
        <f t="shared" si="28"/>
        <v>1183</v>
      </c>
      <c r="AP75" s="69" t="str">
        <f t="shared" si="29"/>
        <v/>
      </c>
      <c r="AQ75" s="27" t="str">
        <f t="shared" si="30"/>
        <v>Siniša</v>
      </c>
      <c r="AR75" s="62" t="str">
        <f t="shared" si="31"/>
        <v>Mareković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Siniša</v>
      </c>
      <c r="BI75" s="27" t="str">
        <f t="shared" si="37"/>
        <v>Mareković</v>
      </c>
      <c r="BJ75" s="69" t="str">
        <f t="shared" si="38"/>
        <v/>
      </c>
      <c r="BK75" s="49">
        <f t="shared" si="39"/>
        <v>1183</v>
      </c>
      <c r="BL75" s="43" t="s">
        <v>0</v>
      </c>
      <c r="BM75" s="48" t="str">
        <f t="shared" si="40"/>
        <v>Vihor</v>
      </c>
      <c r="BN75" s="27" t="str">
        <f t="shared" si="41"/>
        <v>OK Vihor</v>
      </c>
      <c r="BO75" s="69">
        <f t="shared" si="42"/>
        <v>12</v>
      </c>
      <c r="BP75" s="69" t="str">
        <f t="shared" si="2"/>
        <v/>
      </c>
      <c r="BQ75" s="27" t="str">
        <f t="shared" si="3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>18:03</v>
      </c>
      <c r="CP75" s="69" t="str">
        <f t="shared" si="52"/>
        <v>0</v>
      </c>
      <c r="CQ75" s="216" t="str">
        <f t="shared" si="53"/>
        <v/>
      </c>
      <c r="CR75" s="217">
        <f t="shared" si="78"/>
        <v>1083</v>
      </c>
      <c r="CS75" s="150">
        <f t="shared" si="5"/>
        <v>1</v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>M</v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>Siniša – Mareković</v>
      </c>
      <c r="DI75" s="49">
        <f t="shared" si="58"/>
        <v>941</v>
      </c>
      <c r="DJ75" s="43" t="s">
        <v>0</v>
      </c>
      <c r="DK75" s="48" t="str">
        <f t="shared" si="59"/>
        <v>Siniša – Mareković – OK Vihor</v>
      </c>
      <c r="DL75" s="49">
        <f t="shared" si="60"/>
        <v>941</v>
      </c>
      <c r="DM75" s="43" t="s">
        <v>0</v>
      </c>
      <c r="DN75" s="48" t="str">
        <f t="shared" si="61"/>
        <v>Siniša – Mareković – OK Vihor – M45</v>
      </c>
      <c r="DO75" s="49">
        <f t="shared" si="62"/>
        <v>941</v>
      </c>
      <c r="DP75" s="43" t="s">
        <v>0</v>
      </c>
      <c r="DQ75" s="54">
        <f t="shared" si="63"/>
        <v>941</v>
      </c>
      <c r="DR75" s="49" cm="1">
        <f t="array" ref="DR75">IF(DQ75&lt;&gt;"",INDEX(regNatjecatelj_id,DQ75,0),IF(BF75&lt;&gt;"",BF75,""))</f>
        <v>1183</v>
      </c>
      <c r="DS75" s="43" t="s">
        <v>0</v>
      </c>
      <c r="DT75" s="54" t="str">
        <f t="shared" si="64"/>
        <v>imepre</v>
      </c>
      <c r="DU75" s="69" t="str">
        <f t="shared" si="10"/>
        <v>klu</v>
      </c>
      <c r="DV75" s="69" t="str">
        <f t="shared" si="65"/>
        <v>kat</v>
      </c>
      <c r="DW75" s="69" t="str">
        <f t="shared" si="66"/>
        <v/>
      </c>
      <c r="DX75" s="62" t="str">
        <f t="shared" si="67"/>
        <v>imepre-klu-kat</v>
      </c>
      <c r="DY75" s="43" t="s">
        <v>0</v>
      </c>
      <c r="DZ75" s="54">
        <f>IF(AN75="","",MAX(DZ$12:DZ74)+1)</f>
        <v>3445</v>
      </c>
      <c r="EA75" s="69">
        <f t="shared" si="68"/>
        <v>352</v>
      </c>
      <c r="EB75" s="69">
        <f t="shared" si="69"/>
        <v>1183</v>
      </c>
      <c r="EC75" s="69">
        <f t="shared" si="70"/>
        <v>1083</v>
      </c>
      <c r="ED75" s="69">
        <f t="shared" si="71"/>
        <v>1</v>
      </c>
      <c r="EE75" s="69">
        <f t="shared" si="11"/>
        <v>1</v>
      </c>
      <c r="EF75" s="69">
        <f t="shared" si="72"/>
        <v>1</v>
      </c>
      <c r="EG75" s="69" t="str">
        <f t="shared" si="73"/>
        <v>0</v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>INSERT INTO rezultat(id,stazakategorija_id,imeprezime_id,vrijeme_sec,status_id,registracija,uparivanje_id,originalstatus_id,imeprezimealias_id,klubalias_id,kategorijaalias_id) VALUES (3445,352,1183,1083,1,1,1,0,Null,Null,Null);</v>
      </c>
      <c r="EM75" s="43" t="s">
        <v>0</v>
      </c>
      <c r="EN75" s="16" t="str">
        <f t="shared" si="13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5" s="43" t="s">
        <v>0</v>
      </c>
      <c r="EP75" s="167" t="str">
        <f t="shared" si="77"/>
        <v xml:space="preserve">
INSERT INTO rezultat(id,stazakategorija_id,imeprezime_id,vrijeme_sec,status_id,registracija,uparivanje_id,originalstatus_id,imeprezimealias_id,klubalias_id,kategorijaalias_id) VALUES (3445,352,1183,1083,1,1,1,0,Null,Null,Null);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M45</v>
      </c>
      <c r="C76" s="27" t="s">
        <v>0</v>
      </c>
      <c r="D76" s="27" t="str">
        <f>IF(csv!F66="","",TRIM(csv!F66))</f>
        <v>Emil</v>
      </c>
      <c r="E76" s="27" t="str">
        <f>IF(csv!E66="","",TRIM(csv!E66))</f>
        <v>Anadolac</v>
      </c>
      <c r="F76" s="27" t="s">
        <v>0</v>
      </c>
      <c r="G76" s="69" t="str">
        <f>IF(csv!M66="","",TRIM(csv!M66))</f>
        <v>19:57</v>
      </c>
      <c r="H76" s="69" t="str">
        <f>IF(csv!N66="","",TRIM(csv!N66))</f>
        <v>0</v>
      </c>
      <c r="I76" s="27" t="s">
        <v>0</v>
      </c>
      <c r="J76" s="27" t="str">
        <f>IF(csv!P66="","",TRIM(csv!P66))</f>
        <v>OK Varaždin</v>
      </c>
      <c r="K76" s="27" t="str">
        <f>IF(csv!Q66="","",TRIM(csv!Q66))</f>
        <v>OK Varaždin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4"/>
        <v>ok</v>
      </c>
      <c r="P76" s="43"/>
      <c r="Q76" s="48" t="str">
        <f t="shared" si="15"/>
        <v>M45</v>
      </c>
      <c r="R76" s="69">
        <f>IF(Q76="","",IF(COUNTIF(Q$12:Q75,Q76)=0,R75+1,R75))</f>
        <v>6</v>
      </c>
      <c r="S76" s="69">
        <f t="shared" si="16"/>
        <v>205</v>
      </c>
      <c r="T76" s="69">
        <f t="shared" si="17"/>
        <v>229</v>
      </c>
      <c r="U76" s="62" t="str">
        <f t="shared" si="18"/>
        <v>M45</v>
      </c>
      <c r="V76" s="43" t="s">
        <v>0</v>
      </c>
      <c r="W76" s="209" t="str">
        <f t="shared" si="19"/>
        <v>M45</v>
      </c>
      <c r="X76" s="259">
        <f t="shared" si="20"/>
        <v>352</v>
      </c>
      <c r="Y76" s="210" t="str">
        <f t="shared" si="0"/>
        <v/>
      </c>
      <c r="Z76" s="43" t="s">
        <v>0</v>
      </c>
      <c r="AA76" s="48" t="str">
        <f t="shared" si="21"/>
        <v>CRO</v>
      </c>
      <c r="AB76" s="69">
        <f t="shared" si="22"/>
        <v>1</v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Emil</v>
      </c>
      <c r="AN76" s="27" t="str">
        <f t="shared" si="27"/>
        <v>Anadolac</v>
      </c>
      <c r="AO76" s="69">
        <f t="shared" si="28"/>
        <v>1179</v>
      </c>
      <c r="AP76" s="69" t="str">
        <f t="shared" si="29"/>
        <v/>
      </c>
      <c r="AQ76" s="27" t="str">
        <f t="shared" si="30"/>
        <v>Emil</v>
      </c>
      <c r="AR76" s="62" t="str">
        <f t="shared" si="31"/>
        <v>Anadolac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Emil</v>
      </c>
      <c r="BI76" s="27" t="str">
        <f t="shared" si="37"/>
        <v>Anadolac</v>
      </c>
      <c r="BJ76" s="69" t="str">
        <f t="shared" si="38"/>
        <v/>
      </c>
      <c r="BK76" s="49">
        <f t="shared" si="39"/>
        <v>1179</v>
      </c>
      <c r="BL76" s="43" t="s">
        <v>0</v>
      </c>
      <c r="BM76" s="48" t="str">
        <f t="shared" si="40"/>
        <v>OK Varaždin</v>
      </c>
      <c r="BN76" s="27" t="str">
        <f t="shared" si="41"/>
        <v>OK Varaždin</v>
      </c>
      <c r="BO76" s="69">
        <f t="shared" si="42"/>
        <v>11</v>
      </c>
      <c r="BP76" s="69" t="str">
        <f t="shared" si="2"/>
        <v/>
      </c>
      <c r="BQ76" s="27" t="str">
        <f t="shared" si="3"/>
        <v>OK Varaždin</v>
      </c>
      <c r="BR76" s="27" t="str" cm="1">
        <f t="array" ref="BR76">IFERROR(""&amp;INDEX(regNatjecatelj_klub,DI76),"")</f>
        <v>OK Varaždin</v>
      </c>
      <c r="BS76" s="82" t="str">
        <f t="shared" si="43"/>
        <v/>
      </c>
      <c r="BT76" s="62" t="str">
        <f t="shared" si="44"/>
        <v>OK Varaždin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Varaždin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11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>19:57</v>
      </c>
      <c r="CP76" s="69" t="str">
        <f t="shared" si="52"/>
        <v>0</v>
      </c>
      <c r="CQ76" s="216" t="str">
        <f t="shared" si="53"/>
        <v/>
      </c>
      <c r="CR76" s="217">
        <f t="shared" si="78"/>
        <v>1197</v>
      </c>
      <c r="CS76" s="150">
        <f t="shared" si="5"/>
        <v>1</v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>M</v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>Emil – Anadolac</v>
      </c>
      <c r="DI76" s="49">
        <f t="shared" si="58"/>
        <v>666</v>
      </c>
      <c r="DJ76" s="43" t="s">
        <v>0</v>
      </c>
      <c r="DK76" s="48" t="str">
        <f t="shared" si="59"/>
        <v>Emil – Anadolac – OK Varaždin</v>
      </c>
      <c r="DL76" s="49">
        <f t="shared" si="60"/>
        <v>666</v>
      </c>
      <c r="DM76" s="43" t="s">
        <v>0</v>
      </c>
      <c r="DN76" s="48" t="str">
        <f t="shared" si="61"/>
        <v>Emil – Anadolac – OK Varaždin – M45</v>
      </c>
      <c r="DO76" s="49">
        <f t="shared" si="62"/>
        <v>666</v>
      </c>
      <c r="DP76" s="43" t="s">
        <v>0</v>
      </c>
      <c r="DQ76" s="54">
        <f t="shared" si="63"/>
        <v>666</v>
      </c>
      <c r="DR76" s="49" cm="1">
        <f t="array" ref="DR76">IF(DQ76&lt;&gt;"",INDEX(regNatjecatelj_id,DQ76,0),IF(BF76&lt;&gt;"",BF76,""))</f>
        <v>1179</v>
      </c>
      <c r="DS76" s="43" t="s">
        <v>0</v>
      </c>
      <c r="DT76" s="54" t="str">
        <f t="shared" si="64"/>
        <v>imepre</v>
      </c>
      <c r="DU76" s="69" t="str">
        <f t="shared" si="10"/>
        <v>klu</v>
      </c>
      <c r="DV76" s="69" t="str">
        <f t="shared" si="65"/>
        <v>kat</v>
      </c>
      <c r="DW76" s="69" t="str">
        <f t="shared" si="66"/>
        <v/>
      </c>
      <c r="DX76" s="62" t="str">
        <f t="shared" si="67"/>
        <v>imepre-klu-kat</v>
      </c>
      <c r="DY76" s="43" t="s">
        <v>0</v>
      </c>
      <c r="DZ76" s="54">
        <f>IF(AN76="","",MAX(DZ$12:DZ75)+1)</f>
        <v>3446</v>
      </c>
      <c r="EA76" s="69">
        <f t="shared" si="68"/>
        <v>352</v>
      </c>
      <c r="EB76" s="69">
        <f t="shared" si="69"/>
        <v>1179</v>
      </c>
      <c r="EC76" s="69">
        <f t="shared" si="70"/>
        <v>1197</v>
      </c>
      <c r="ED76" s="69">
        <f t="shared" si="71"/>
        <v>1</v>
      </c>
      <c r="EE76" s="69">
        <f t="shared" si="11"/>
        <v>1</v>
      </c>
      <c r="EF76" s="69">
        <f t="shared" si="72"/>
        <v>1</v>
      </c>
      <c r="EG76" s="69" t="str">
        <f t="shared" si="73"/>
        <v>0</v>
      </c>
      <c r="EH76" s="69" t="str">
        <f t="shared" si="12"/>
        <v/>
      </c>
      <c r="EI76" s="69" t="str">
        <f t="shared" si="74"/>
        <v/>
      </c>
      <c r="EJ76" s="49" t="str">
        <f t="shared" si="75"/>
        <v/>
      </c>
      <c r="EK76" s="43" t="s">
        <v>0</v>
      </c>
      <c r="EL76" s="16" t="str">
        <f t="shared" si="76"/>
        <v>INSERT INTO rezultat(id,stazakategorija_id,imeprezime_id,vrijeme_sec,status_id,registracija,uparivanje_id,originalstatus_id,imeprezimealias_id,klubalias_id,kategorijaalias_id) VALUES (3446,352,1179,1197,1,1,1,0,Null,Null,Null);</v>
      </c>
      <c r="EM76" s="43" t="s">
        <v>0</v>
      </c>
      <c r="EN76" s="16" t="str">
        <f t="shared" si="13"/>
        <v>UPDATE
	registar
SET
	potvrda = 1
WHERE
	imeprezime_id=1179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6" s="43" t="s">
        <v>0</v>
      </c>
      <c r="EP76" s="167" t="str">
        <f t="shared" si="77"/>
        <v xml:space="preserve">
INSERT INTO rezultat(id,stazakategorija_id,imeprezime_id,vrijeme_sec,status_id,registracija,uparivanje_id,originalstatus_id,imeprezimealias_id,klubalias_id,kategorijaalias_id) VALUES (3446,352,1179,1197,1,1,1,0,Null,Null,Null);
UPDATE
	registar
SET
	potvrda = 1
WHERE
	imeprezime_id=1179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M45</v>
      </c>
      <c r="C77" s="27" t="s">
        <v>0</v>
      </c>
      <c r="D77" s="27" t="str">
        <f>IF(csv!F67="","",TRIM(csv!F67))</f>
        <v>Mátyás</v>
      </c>
      <c r="E77" s="27" t="str">
        <f>IF(csv!E67="","",TRIM(csv!E67))</f>
        <v>Paskuj</v>
      </c>
      <c r="F77" s="27" t="s">
        <v>0</v>
      </c>
      <c r="G77" s="69" t="str">
        <f>IF(csv!M67="","",TRIM(csv!M67))</f>
        <v>22:15</v>
      </c>
      <c r="H77" s="69" t="str">
        <f>IF(csv!N67="","",TRIM(csv!N67))</f>
        <v>0</v>
      </c>
      <c r="I77" s="27" t="s">
        <v>0</v>
      </c>
      <c r="J77" s="27" t="str">
        <f>IF(csv!P67="","",TRIM(csv!P67))</f>
        <v>OSE</v>
      </c>
      <c r="K77" s="27" t="str">
        <f>IF(csv!Q67="","",TRIM(csv!Q67))</f>
        <v>OFFLINE Szabadidősport Egyesület</v>
      </c>
      <c r="L77" s="27" t="s">
        <v>0</v>
      </c>
      <c r="M77" s="62" t="str">
        <f>IF(csv!R67="","",TRIM(csv!R67))</f>
        <v>HUN</v>
      </c>
      <c r="N77" s="43" t="s">
        <v>0</v>
      </c>
      <c r="O77" s="224" t="str">
        <f t="shared" si="14"/>
        <v>ok</v>
      </c>
      <c r="P77" s="43"/>
      <c r="Q77" s="48" t="str">
        <f t="shared" si="15"/>
        <v>M45</v>
      </c>
      <c r="R77" s="69">
        <f>IF(Q77="","",IF(COUNTIF(Q$12:Q76,Q77)=0,R76+1,R76))</f>
        <v>6</v>
      </c>
      <c r="S77" s="69">
        <f t="shared" si="16"/>
        <v>205</v>
      </c>
      <c r="T77" s="69">
        <f t="shared" si="17"/>
        <v>229</v>
      </c>
      <c r="U77" s="62" t="str">
        <f t="shared" si="18"/>
        <v>M45</v>
      </c>
      <c r="V77" s="43" t="s">
        <v>0</v>
      </c>
      <c r="W77" s="209" t="str">
        <f t="shared" si="19"/>
        <v>M45</v>
      </c>
      <c r="X77" s="259">
        <f t="shared" si="20"/>
        <v>352</v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>HUN</v>
      </c>
      <c r="AB77" s="69">
        <f t="shared" si="22"/>
        <v>3</v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HUN</v>
      </c>
      <c r="AK77" s="150">
        <f t="shared" si="25"/>
        <v>3</v>
      </c>
      <c r="AL77" s="43"/>
      <c r="AM77" s="48" t="str">
        <f t="shared" si="26"/>
        <v>Mátyás</v>
      </c>
      <c r="AN77" s="27" t="str">
        <f t="shared" si="27"/>
        <v>Paskuj</v>
      </c>
      <c r="AO77" s="69">
        <f t="shared" si="28"/>
        <v>2183</v>
      </c>
      <c r="AP77" s="69" t="str">
        <f t="shared" si="29"/>
        <v/>
      </c>
      <c r="AQ77" s="27" t="str">
        <f t="shared" si="30"/>
        <v>Mátyás</v>
      </c>
      <c r="AR77" s="62" t="str">
        <f t="shared" si="31"/>
        <v>Paskuj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Mátyás</v>
      </c>
      <c r="BI77" s="27" t="str">
        <f t="shared" si="37"/>
        <v>Paskuj</v>
      </c>
      <c r="BJ77" s="69" t="str">
        <f t="shared" si="38"/>
        <v/>
      </c>
      <c r="BK77" s="49">
        <f t="shared" si="39"/>
        <v>2183</v>
      </c>
      <c r="BL77" s="43" t="s">
        <v>0</v>
      </c>
      <c r="BM77" s="48" t="str">
        <f t="shared" si="40"/>
        <v>OSE</v>
      </c>
      <c r="BN77" s="27" t="str">
        <f t="shared" si="41"/>
        <v>OFFLINE Szabadidősport Egyesület</v>
      </c>
      <c r="BO77" s="69" t="str">
        <f t="shared" si="42"/>
        <v>NEMA</v>
      </c>
      <c r="BP77" s="69">
        <f t="shared" ref="BP77:BP140" si="81">IF(BN77="","",IF(IFERROR(MATCH(BN77,regKlub_naziv,0),"")&lt;&gt;"","",IFERROR(INDEX(regKlub_alias_id,MATCH(BN77,regKlub_alias_alias,0)),"NEMA")))</f>
        <v>26</v>
      </c>
      <c r="BQ77" s="27" t="str">
        <f t="shared" ref="BQ77:BQ140" si="82">IF(BP77="",""&amp;BN77,IF(BP77="NEMA",BN77,INDEX(regKlub_naziv,MATCH(INDEX(regKlub_alias_klubId,MATCH(BP77,regKlub_alias_id,0)),regKlub_id,0))))</f>
        <v>Offline SSE</v>
      </c>
      <c r="BR77" s="27" t="str" cm="1">
        <f t="array" ref="BR77">IFERROR(""&amp;INDEX(regNatjecatelj_klub,DI77),"")</f>
        <v>Offline SSE</v>
      </c>
      <c r="BS77" s="82" t="str">
        <f t="shared" si="43"/>
        <v/>
      </c>
      <c r="BT77" s="62" t="str">
        <f t="shared" si="44"/>
        <v>Offline SSE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Offline SSE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56</v>
      </c>
      <c r="CM77" s="150">
        <f>IF(BP77="","",IF(BP77&lt;&gt;"NEMA",BP77,IF(CE77&lt;&gt;"",CE77,IFERROR(INDEX(CM$12:CM76,MATCH(BN77,BN$12:BN76,0)),""))))</f>
        <v>26</v>
      </c>
      <c r="CN77" s="43" t="s">
        <v>0</v>
      </c>
      <c r="CO77" s="54" t="str">
        <f t="shared" si="51"/>
        <v>22:15</v>
      </c>
      <c r="CP77" s="69" t="str">
        <f t="shared" si="52"/>
        <v>0</v>
      </c>
      <c r="CQ77" s="216" t="str">
        <f t="shared" si="53"/>
        <v/>
      </c>
      <c r="CR77" s="217">
        <f t="shared" si="78"/>
        <v>1335</v>
      </c>
      <c r="CS77" s="150">
        <f t="shared" ref="CS77:CS140" si="83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>M</v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>Mátyás – Paskuj</v>
      </c>
      <c r="DI77" s="49">
        <f t="shared" si="58"/>
        <v>82</v>
      </c>
      <c r="DJ77" s="43" t="s">
        <v>0</v>
      </c>
      <c r="DK77" s="48" t="str">
        <f t="shared" si="59"/>
        <v>Mátyás – Paskuj – Offline SSE</v>
      </c>
      <c r="DL77" s="49">
        <f t="shared" si="60"/>
        <v>82</v>
      </c>
      <c r="DM77" s="43" t="s">
        <v>0</v>
      </c>
      <c r="DN77" s="48" t="str">
        <f t="shared" si="61"/>
        <v>Mátyás – Paskuj – Offline SSE – M45</v>
      </c>
      <c r="DO77" s="49" t="str">
        <f t="shared" si="62"/>
        <v>NEMA</v>
      </c>
      <c r="DP77" s="43" t="s">
        <v>0</v>
      </c>
      <c r="DQ77" s="54">
        <f t="shared" si="63"/>
        <v>82</v>
      </c>
      <c r="DR77" s="49" cm="1">
        <f t="array" ref="DR77">IF(DQ77&lt;&gt;"",INDEX(regNatjecatelj_id,DQ77,0),IF(BF77&lt;&gt;"",BF77,""))</f>
        <v>2183</v>
      </c>
      <c r="DS77" s="43" t="s">
        <v>0</v>
      </c>
      <c r="DT77" s="54" t="str">
        <f t="shared" si="64"/>
        <v>imepre</v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>klu(ali)</v>
      </c>
      <c r="DV77" s="69" t="str">
        <f t="shared" si="65"/>
        <v>kat</v>
      </c>
      <c r="DW77" s="69" t="str">
        <f t="shared" si="66"/>
        <v/>
      </c>
      <c r="DX77" s="62" t="str">
        <f t="shared" si="67"/>
        <v>imepre-klu(ali)-kat</v>
      </c>
      <c r="DY77" s="43" t="s">
        <v>0</v>
      </c>
      <c r="DZ77" s="54">
        <f>IF(AN77="","",MAX(DZ$12:DZ76)+1)</f>
        <v>3447</v>
      </c>
      <c r="EA77" s="69">
        <f t="shared" si="68"/>
        <v>352</v>
      </c>
      <c r="EB77" s="69">
        <f t="shared" si="69"/>
        <v>2183</v>
      </c>
      <c r="EC77" s="69">
        <f t="shared" si="70"/>
        <v>1335</v>
      </c>
      <c r="ED77" s="69">
        <f t="shared" si="71"/>
        <v>1</v>
      </c>
      <c r="EE77" s="69">
        <f t="shared" ref="EE77:EE140" si="89">IF(O77="","",IF(data_trka_je_rangirana=0,0,IF(OR(DO77="",DO77="NEMA"),0,1)))</f>
        <v>0</v>
      </c>
      <c r="EF77" s="69">
        <f t="shared" si="72"/>
        <v>3</v>
      </c>
      <c r="EG77" s="69" t="str">
        <f t="shared" si="73"/>
        <v>0</v>
      </c>
      <c r="EH77" s="69" t="str">
        <f t="shared" ref="EH77:EH140" si="90">IF(OR(AP77="",AP77="NEMA"),BD77,INDEX(regNatjecatelj_alias_id,MATCH(AP77,regNatjecatelj_alias_natjecateljId,0)))</f>
        <v/>
      </c>
      <c r="EI77" s="69">
        <f t="shared" si="74"/>
        <v>26</v>
      </c>
      <c r="EJ77" s="49" t="str">
        <f t="shared" si="75"/>
        <v/>
      </c>
      <c r="EK77" s="43" t="s">
        <v>0</v>
      </c>
      <c r="EL77" s="16" t="str">
        <f t="shared" si="76"/>
        <v>INSERT INTO rezultat(id,stazakategorija_id,imeprezime_id,vrijeme_sec,status_id,registracija,uparivanje_id,originalstatus_id,imeprezimealias_id,klubalias_id,kategorijaalias_id) VALUES (3447,352,2183,1335,1,0,3,0,Null,26,Null);</v>
      </c>
      <c r="EM77" s="43" t="s">
        <v>0</v>
      </c>
      <c r="EN77" s="16" t="str">
        <f t="shared" ref="EN77:EN140" si="91">IF(DZ77="","",IF(AND(EE77=1,ED77&lt;&gt;6),"UPDATE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7"/>
        <v xml:space="preserve">
INSERT INTO rezultat(id,stazakategorija_id,imeprezime_id,vrijeme_sec,status_id,registracija,uparivanje_id,originalstatus_id,imeprezimealias_id,klubalias_id,kategorijaalias_id) VALUES (3447,352,2183,1335,1,0,3,0,Null,26,Null);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M45</v>
      </c>
      <c r="C78" s="27" t="s">
        <v>0</v>
      </c>
      <c r="D78" s="27" t="str">
        <f>IF(csv!F68="","",TRIM(csv!F68))</f>
        <v>Ivan Ivo</v>
      </c>
      <c r="E78" s="27" t="str">
        <f>IF(csv!E68="","",TRIM(csv!E68))</f>
        <v>Penić</v>
      </c>
      <c r="F78" s="27" t="s">
        <v>0</v>
      </c>
      <c r="G78" s="69" t="str">
        <f>IF(csv!M68="","",TRIM(csv!M68))</f>
        <v>4336:39</v>
      </c>
      <c r="H78" s="69" t="str">
        <f>IF(csv!N68="","",TRIM(csv!N68))</f>
        <v>3</v>
      </c>
      <c r="I78" s="27" t="s">
        <v>0</v>
      </c>
      <c r="J78" s="27" t="str">
        <f>IF(csv!P68="","",TRIM(csv!P68))</f>
        <v>KAP</v>
      </c>
      <c r="K78" s="27" t="str">
        <f>IF(csv!Q68="","",TRIM(csv!Q68))</f>
        <v>OK Kapela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2">IF(E78="","","ok")</f>
        <v>ok</v>
      </c>
      <c r="P78" s="43"/>
      <c r="Q78" s="48" t="str">
        <f t="shared" ref="Q78:Q141" si="93">IF(B78="","",B78)</f>
        <v>M45</v>
      </c>
      <c r="R78" s="69">
        <f>IF(Q78="","",IF(COUNTIF(Q$12:Q77,Q78)=0,R77+1,R77))</f>
        <v>6</v>
      </c>
      <c r="S78" s="69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205</v>
      </c>
      <c r="T78" s="69">
        <f t="shared" ref="T78:T141" si="95">IF(Q78="","",IFERROR(INDEX(natStaza_id,MATCH(Q78,natStaza_kategorija,0)),""))</f>
        <v>229</v>
      </c>
      <c r="U78" s="62" t="str">
        <f t="shared" ref="U78:U141" si="96">IF(T78="","",INDEX(natStaza_naziv,MATCH(T78,natStaza_id,0)))</f>
        <v>M45</v>
      </c>
      <c r="V78" s="43" t="s">
        <v>0</v>
      </c>
      <c r="W78" s="209" t="str">
        <f t="shared" ref="W78:W141" si="97">IF(O78="","",INDEX(regKategorija_oznaka,MATCH(S78,regKategorija_id,0)))</f>
        <v>M45</v>
      </c>
      <c r="X78" s="259">
        <f t="shared" ref="X78:X141" si="98">IF(W78="","",INDEX(natKategorija_stazaKatId,MATCH(S78,natKategorija_katRegId,0)))</f>
        <v>352</v>
      </c>
      <c r="Y78" s="210" t="str">
        <f t="shared" si="79"/>
        <v/>
      </c>
      <c r="Z78" s="43" t="s">
        <v>0</v>
      </c>
      <c r="AA78" s="48" t="str">
        <f t="shared" ref="AA78:AA141" si="99">IF(O78="","",M78)</f>
        <v>CRO</v>
      </c>
      <c r="AB78" s="69">
        <f t="shared" ref="AB78:AB141" si="100">IF(AA78="","",IFERROR(INDEX(regDrzava_id,MATCH(AA78,regDrzava_oznaka,0)),"NEMA"))</f>
        <v>1</v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>CRO</v>
      </c>
      <c r="AK78" s="150">
        <f t="shared" ref="AK78:AK141" si="103">IF(AB78="","",IF(AB78="NEMA",AD78,AB78))</f>
        <v>1</v>
      </c>
      <c r="AL78" s="43"/>
      <c r="AM78" s="48" t="str">
        <f t="shared" ref="AM78:AM141" si="104">IF(O78="","",D78)</f>
        <v>Ivan Ivo</v>
      </c>
      <c r="AN78" s="27" t="str">
        <f t="shared" ref="AN78:AN141" si="105">IF(O78="","",E78)</f>
        <v>Penić</v>
      </c>
      <c r="AO78" s="69">
        <f t="shared" ref="AO78:AO141" si="106">IF(AN78="","",IFERROR(INDEX(regNatjecatelj_id,MATCH(AM78&amp;" – "&amp;AN78,regNatjecatelj_imePrezime,0)),"NEMA"))</f>
        <v>1211</v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>Ivan Ivo</v>
      </c>
      <c r="AR78" s="62" t="str">
        <f t="shared" ref="AR78:AR141" si="109">IF(O78="","",IF(OR(AP78="",AP78="NEMA"),AN78,INDEX(regNatjecatelj_prezime,MATCH(AP78,regNatjecatelj_id,0))))</f>
        <v>Penić</v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>Ivan Ivo</v>
      </c>
      <c r="BI78" s="27" t="str">
        <f t="shared" ref="BI78:BI141" si="115">IF(O78="","",IF(BE78="",AR78,IF(BE78="NEMA",AY78,INDEX(regNatjecatelj_prezime,MATCH(BE78,regNatjecatelj_id,0)))))</f>
        <v>Penić</v>
      </c>
      <c r="BJ78" s="69" t="str">
        <f t="shared" ref="BJ78:BJ141" si="116">IF(AND(AP78&lt;&gt;"",AP78&lt;&gt;"NEMA"),AP78,IF(BD78&lt;&gt;"",BD78,""))</f>
        <v/>
      </c>
      <c r="BK78" s="49">
        <f t="shared" ref="BK78:BK141" si="117">IF(AND(AO78&lt;&gt;"",AO78&lt;&gt;"NEMA"),AO78,IF(AND(BE78&lt;&gt;"",BE78&lt;&gt;"NEMA"),BE78,IF(BF78&lt;&gt;"",BF78,"")))</f>
        <v>1211</v>
      </c>
      <c r="BL78" s="43" t="s">
        <v>0</v>
      </c>
      <c r="BM78" s="48" t="str">
        <f t="shared" ref="BM78:BM141" si="118">IF(O78="","",J78)</f>
        <v>KAP</v>
      </c>
      <c r="BN78" s="27" t="str">
        <f t="shared" ref="BN78:BN141" si="119">IF(O78="","",K78)</f>
        <v>OK Kapela</v>
      </c>
      <c r="BO78" s="69">
        <f t="shared" ref="BO78:BO141" si="120">IF(BN78="","",IFERROR(INDEX(regKlub_id,MATCH(BN78,regKlub_naziv,0)),"NEMA"))</f>
        <v>5</v>
      </c>
      <c r="BP78" s="69" t="str">
        <f t="shared" si="81"/>
        <v/>
      </c>
      <c r="BQ78" s="27" t="str">
        <f t="shared" si="82"/>
        <v>OK Kapela</v>
      </c>
      <c r="BR78" s="27" t="str" cm="1">
        <f t="array" ref="BR78">IFERROR(""&amp;INDEX(regNatjecatelj_klub,DI78),"")</f>
        <v>OK Kapela</v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>OK Kapela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Kapela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5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29">IF(G78="","",G78)</f>
        <v>4336:39</v>
      </c>
      <c r="CP78" s="69" t="str">
        <f t="shared" ref="CP78:CP141" si="130">IF(H78="","",H78)</f>
        <v>3</v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>GREŠKA-3</v>
      </c>
      <c r="CR78" s="217">
        <f t="shared" si="78"/>
        <v>59999</v>
      </c>
      <c r="CS78" s="150">
        <f t="shared" si="83"/>
        <v>3</v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Ivan Ivo Penić – Molim u OEventu provjeriti i ispraviti rezultat – vrijeme (4336:39) i classifier (3).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>M</v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>Ivan Ivo – Penić</v>
      </c>
      <c r="DI78" s="49">
        <f t="shared" ref="DI78:DI141" si="136">IF(DH78="","",IFERROR(MATCH(DH78,regNatjecatelj_imePrezime,0),"NEMA"))</f>
        <v>406</v>
      </c>
      <c r="DJ78" s="43" t="s">
        <v>0</v>
      </c>
      <c r="DK78" s="48" t="str">
        <f t="shared" ref="DK78:DK141" si="137">IF(O78="","",DH78 &amp; IF(CK78="",""," – " &amp; CK78))</f>
        <v>Ivan Ivo – Penić – OK Kapela</v>
      </c>
      <c r="DL78" s="49">
        <f t="shared" ref="DL78:DL141" si="138">IF(DK78="","",IFERROR(MATCH(DK78,regNatjecatelj_imePrezimeKlub,0),"NEMA"))</f>
        <v>406</v>
      </c>
      <c r="DM78" s="43" t="s">
        <v>0</v>
      </c>
      <c r="DN78" s="48" t="str">
        <f t="shared" ref="DN78:DN141" si="139">IF(O78="","",DK78 &amp; IF(W78="",""," – " &amp; W78))</f>
        <v>Ivan Ivo – Penić – OK Kapela – M45</v>
      </c>
      <c r="DO78" s="49">
        <f t="shared" ref="DO78:DO141" si="140">IF(DN78="","",IFERROR(MATCH(DN78,regNatjecatelj_imePrezimeKlubKategorija,0),"NEMA"))</f>
        <v>406</v>
      </c>
      <c r="DP78" s="43" t="s">
        <v>0</v>
      </c>
      <c r="DQ78" s="54">
        <f t="shared" ref="DQ78:DQ141" si="141">IF(DO78="","",IF(DO78&lt;&gt;"NEMA",DO78,IF(DL78&lt;&gt;"NEMA",DL78,IF(DI78&lt;&gt;"NEMA",DI78,""))))</f>
        <v>406</v>
      </c>
      <c r="DR78" s="49" cm="1">
        <f t="array" ref="DR78">IF(DQ78&lt;&gt;"",INDEX(regNatjecatelj_id,DQ78,0),IF(BF78&lt;&gt;"",BF78,""))</f>
        <v>1211</v>
      </c>
      <c r="DS78" s="43" t="s">
        <v>0</v>
      </c>
      <c r="DT78" s="54" t="str">
        <f t="shared" ref="DT78:DT141" si="142">IF(AN78="","",IF(BF78&lt;&gt;"","novo",IF(AP78="","imepre","imepre(ali)")))</f>
        <v>imepre</v>
      </c>
      <c r="DU78" s="69" t="str">
        <f t="shared" si="88"/>
        <v>klu</v>
      </c>
      <c r="DV78" s="69" t="str">
        <f t="shared" ref="DV78:DV141" si="143">IF(AN78="","","kat"&amp;IF(AND(W78&lt;&gt;Q78,Q78&lt;&gt;"Open"),"(ali)",""))</f>
        <v>kat</v>
      </c>
      <c r="DW78" s="69" t="str">
        <f t="shared" ref="DW78:DW141" si="144">IF(OR(CQ78&lt;&gt;"",CS78=2),"ot","")</f>
        <v>ot</v>
      </c>
      <c r="DX78" s="62" t="str">
        <f t="shared" ref="DX78:DX141" si="145">IF(AN78="","",DT78&amp;IF(DT78="novo","","-"&amp;DU78&amp;"-"&amp;DV78)&amp;IF(DW78="","","-"&amp;DW78))</f>
        <v>imepre-klu-kat-ot</v>
      </c>
      <c r="DY78" s="43" t="s">
        <v>0</v>
      </c>
      <c r="DZ78" s="54">
        <f>IF(AN78="","",MAX(DZ$12:DZ77)+1)</f>
        <v>3448</v>
      </c>
      <c r="EA78" s="69">
        <f t="shared" ref="EA78:EA141" si="146">IF(AQ78="","",X78)</f>
        <v>352</v>
      </c>
      <c r="EB78" s="69">
        <f t="shared" ref="EB78:EB141" si="147">IF(DR78="","",DR78)</f>
        <v>1211</v>
      </c>
      <c r="EC78" s="69">
        <f t="shared" ref="EC78:EC141" si="148">IF(CR78="","",CR78)</f>
        <v>59999</v>
      </c>
      <c r="ED78" s="69">
        <f t="shared" ref="ED78:ED141" si="149">IF(CS78="","",IF(AND(EC78="",CS78=1),6,CS78))</f>
        <v>3</v>
      </c>
      <c r="EE78" s="69">
        <f t="shared" si="89"/>
        <v>1</v>
      </c>
      <c r="EF78" s="69">
        <f t="shared" ref="EF78:EF141" si="150">IF(DZ78="","",INDEX(regUparivanje_id,MATCH(DX78,regUparivanje_oznaka,0)))</f>
        <v>2</v>
      </c>
      <c r="EG78" s="69" t="str">
        <f t="shared" ref="EG78:EG141" si="151">IF(CS78="","",CP78)</f>
        <v>3</v>
      </c>
      <c r="EH78" s="69" t="str">
        <f t="shared" si="90"/>
        <v/>
      </c>
      <c r="EI78" s="69" t="str">
        <f t="shared" ref="EI78:EI141" si="152">IF(CM78="","",CM78)</f>
        <v/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(3448,352,1211,59999,3,1,2,3,Null,Null,Null);</v>
      </c>
      <c r="EM78" s="43" t="s">
        <v>0</v>
      </c>
      <c r="EN78" s="16" t="str">
        <f t="shared" si="91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(3448,352,1211,59999,3,1,2,3,Null,Null,Null);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352)
                         		AND
                         	kategorija_liga.liga_id = 102)
		AND
	datum_od &lt;= '44493'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M45</v>
      </c>
      <c r="C79" s="27" t="s">
        <v>0</v>
      </c>
      <c r="D79" s="27" t="str">
        <f>IF(csv!F69="","",TRIM(csv!F69))</f>
        <v>Emerik</v>
      </c>
      <c r="E79" s="27" t="str">
        <f>IF(csv!E69="","",TRIM(csv!E69))</f>
        <v>Večerić</v>
      </c>
      <c r="F79" s="27" t="s">
        <v>0</v>
      </c>
      <c r="G79" s="69" t="str">
        <f>IF(csv!M69="","",TRIM(csv!M69))</f>
        <v/>
      </c>
      <c r="H79" s="69" t="str">
        <f>IF(csv!N69="","",TRIM(csv!N69))</f>
        <v>1</v>
      </c>
      <c r="I79" s="27" t="s">
        <v>0</v>
      </c>
      <c r="J79" s="27" t="str">
        <f>IF(csv!P69="","",TRIM(csv!P69))</f>
        <v>OKM</v>
      </c>
      <c r="K79" s="27" t="str">
        <f>IF(csv!Q69="","",TRIM(csv!Q69))</f>
        <v>OK Medjimurje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2"/>
        <v>ok</v>
      </c>
      <c r="P79" s="43"/>
      <c r="Q79" s="48" t="str">
        <f t="shared" si="93"/>
        <v>M45</v>
      </c>
      <c r="R79" s="69">
        <f>IF(Q79="","",IF(COUNTIF(Q$12:Q78,Q79)=0,R78+1,R78))</f>
        <v>6</v>
      </c>
      <c r="S79" s="69">
        <f t="shared" si="94"/>
        <v>205</v>
      </c>
      <c r="T79" s="69">
        <f t="shared" si="95"/>
        <v>229</v>
      </c>
      <c r="U79" s="62" t="str">
        <f t="shared" si="96"/>
        <v>M45</v>
      </c>
      <c r="V79" s="43" t="s">
        <v>0</v>
      </c>
      <c r="W79" s="209" t="str">
        <f t="shared" si="97"/>
        <v>M45</v>
      </c>
      <c r="X79" s="259">
        <f t="shared" si="98"/>
        <v>352</v>
      </c>
      <c r="Y79" s="210" t="str">
        <f t="shared" si="79"/>
        <v/>
      </c>
      <c r="Z79" s="43" t="s">
        <v>0</v>
      </c>
      <c r="AA79" s="48" t="str">
        <f t="shared" si="99"/>
        <v>CRO</v>
      </c>
      <c r="AB79" s="69">
        <f t="shared" si="100"/>
        <v>1</v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>CRO</v>
      </c>
      <c r="AK79" s="150">
        <f t="shared" si="103"/>
        <v>1</v>
      </c>
      <c r="AL79" s="43"/>
      <c r="AM79" s="48" t="str">
        <f t="shared" si="104"/>
        <v>Emerik</v>
      </c>
      <c r="AN79" s="27" t="str">
        <f t="shared" si="105"/>
        <v>Večerić</v>
      </c>
      <c r="AO79" s="69">
        <f t="shared" si="106"/>
        <v>1246</v>
      </c>
      <c r="AP79" s="69" t="str">
        <f t="shared" si="107"/>
        <v/>
      </c>
      <c r="AQ79" s="27" t="str">
        <f t="shared" si="108"/>
        <v>Emerik</v>
      </c>
      <c r="AR79" s="62" t="str">
        <f t="shared" si="109"/>
        <v>Večerić</v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>Emerik</v>
      </c>
      <c r="BI79" s="27" t="str">
        <f t="shared" si="115"/>
        <v>Večerić</v>
      </c>
      <c r="BJ79" s="69" t="str">
        <f t="shared" si="116"/>
        <v/>
      </c>
      <c r="BK79" s="49">
        <f t="shared" si="117"/>
        <v>1246</v>
      </c>
      <c r="BL79" s="43" t="s">
        <v>0</v>
      </c>
      <c r="BM79" s="48" t="str">
        <f t="shared" si="118"/>
        <v>OKM</v>
      </c>
      <c r="BN79" s="27" t="str">
        <f t="shared" si="119"/>
        <v>OK Medjimurje</v>
      </c>
      <c r="BO79" s="69" t="str">
        <f t="shared" si="120"/>
        <v>NEMA</v>
      </c>
      <c r="BP79" s="69">
        <f t="shared" si="81"/>
        <v>2</v>
      </c>
      <c r="BQ79" s="27" t="str">
        <f t="shared" si="82"/>
        <v>OK Međimurje</v>
      </c>
      <c r="BR79" s="27" t="str" cm="1">
        <f t="array" ref="BR79">IFERROR(""&amp;INDEX(regNatjecatelj_klub,DI79),"")</f>
        <v>OK Međimurje</v>
      </c>
      <c r="BS79" s="82" t="str">
        <f t="shared" si="121"/>
        <v/>
      </c>
      <c r="BT79" s="62" t="str">
        <f t="shared" si="122"/>
        <v>OK Međimurje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Međimurje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7</v>
      </c>
      <c r="CM79" s="150">
        <f>IF(BP79="","",IF(BP79&lt;&gt;"NEMA",BP79,IF(CE79&lt;&gt;"",CE79,IFERROR(INDEX(CM$12:CM78,MATCH(BN79,BN$12:BN78,0)),""))))</f>
        <v>2</v>
      </c>
      <c r="CN79" s="43" t="s">
        <v>0</v>
      </c>
      <c r="CO79" s="54" t="str">
        <f t="shared" si="129"/>
        <v/>
      </c>
      <c r="CP79" s="69" t="str">
        <f t="shared" si="130"/>
        <v>1</v>
      </c>
      <c r="CQ79" s="216" t="str">
        <f t="shared" si="131"/>
        <v/>
      </c>
      <c r="CR79" s="217" t="str">
        <f t="shared" si="78"/>
        <v/>
      </c>
      <c r="CS79" s="150">
        <f t="shared" si="83"/>
        <v>6</v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>M</v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>Emerik – Večerić</v>
      </c>
      <c r="DI79" s="49">
        <f t="shared" si="136"/>
        <v>573</v>
      </c>
      <c r="DJ79" s="43" t="s">
        <v>0</v>
      </c>
      <c r="DK79" s="48" t="str">
        <f t="shared" si="137"/>
        <v>Emerik – Večerić – OK Međimurje</v>
      </c>
      <c r="DL79" s="49">
        <f t="shared" si="138"/>
        <v>573</v>
      </c>
      <c r="DM79" s="43" t="s">
        <v>0</v>
      </c>
      <c r="DN79" s="48" t="str">
        <f t="shared" si="139"/>
        <v>Emerik – Večerić – OK Međimurje – M45</v>
      </c>
      <c r="DO79" s="49" t="str">
        <f t="shared" si="140"/>
        <v>NEMA</v>
      </c>
      <c r="DP79" s="43" t="s">
        <v>0</v>
      </c>
      <c r="DQ79" s="54">
        <f t="shared" si="141"/>
        <v>573</v>
      </c>
      <c r="DR79" s="49" cm="1">
        <f t="array" ref="DR79">IF(DQ79&lt;&gt;"",INDEX(regNatjecatelj_id,DQ79,0),IF(BF79&lt;&gt;"",BF79,""))</f>
        <v>1246</v>
      </c>
      <c r="DS79" s="43" t="s">
        <v>0</v>
      </c>
      <c r="DT79" s="54" t="str">
        <f t="shared" si="142"/>
        <v>imepre</v>
      </c>
      <c r="DU79" s="69" t="str">
        <f t="shared" si="88"/>
        <v>klu(ali)</v>
      </c>
      <c r="DV79" s="69" t="str">
        <f t="shared" si="143"/>
        <v>kat</v>
      </c>
      <c r="DW79" s="69" t="str">
        <f t="shared" si="144"/>
        <v/>
      </c>
      <c r="DX79" s="62" t="str">
        <f t="shared" si="145"/>
        <v>imepre-klu(ali)-kat</v>
      </c>
      <c r="DY79" s="43" t="s">
        <v>0</v>
      </c>
      <c r="DZ79" s="54">
        <f>IF(AN79="","",MAX(DZ$12:DZ78)+1)</f>
        <v>3449</v>
      </c>
      <c r="EA79" s="69">
        <f t="shared" si="146"/>
        <v>352</v>
      </c>
      <c r="EB79" s="69">
        <f t="shared" si="147"/>
        <v>1246</v>
      </c>
      <c r="EC79" s="69" t="str">
        <f t="shared" si="148"/>
        <v/>
      </c>
      <c r="ED79" s="69">
        <f t="shared" si="149"/>
        <v>6</v>
      </c>
      <c r="EE79" s="69">
        <f t="shared" si="89"/>
        <v>0</v>
      </c>
      <c r="EF79" s="69">
        <f t="shared" si="150"/>
        <v>3</v>
      </c>
      <c r="EG79" s="69" t="str">
        <f t="shared" si="151"/>
        <v>1</v>
      </c>
      <c r="EH79" s="69" t="str">
        <f t="shared" si="90"/>
        <v/>
      </c>
      <c r="EI79" s="69">
        <f t="shared" si="152"/>
        <v>2</v>
      </c>
      <c r="EJ79" s="49" t="str">
        <f t="shared" si="153"/>
        <v/>
      </c>
      <c r="EK79" s="43" t="s">
        <v>0</v>
      </c>
      <c r="EL79" s="16" t="str">
        <f t="shared" si="154"/>
        <v>INSERT INTO rezultat(id,stazakategorija_id,imeprezime_id,vrijeme_sec,status_id,registracija,uparivanje_id,originalstatus_id,imeprezimealias_id,klubalias_id,kategorijaalias_id) VALUES (3449,352,1246,Null,6,0,3,1,Null,2,Null);</v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5"/>
        <v xml:space="preserve">
INSERT INTO rezultat(id,stazakategorija_id,imeprezime_id,vrijeme_sec,status_id,registracija,uparivanje_id,originalstatus_id,imeprezimealias_id,klubalias_id,kategorijaalias_id) VALUES (3449,352,1246,Null,6,0,3,1,Null,2,Null);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M55</v>
      </c>
      <c r="C80" s="27" t="s">
        <v>0</v>
      </c>
      <c r="D80" s="27" t="str">
        <f>IF(csv!F70="","",TRIM(csv!F70))</f>
        <v>Dario</v>
      </c>
      <c r="E80" s="27" t="str">
        <f>IF(csv!E70="","",TRIM(csv!E70))</f>
        <v>Štambuk</v>
      </c>
      <c r="F80" s="27" t="s">
        <v>0</v>
      </c>
      <c r="G80" s="69" t="str">
        <f>IF(csv!M70="","",TRIM(csv!M70))</f>
        <v>13:45</v>
      </c>
      <c r="H80" s="69" t="str">
        <f>IF(csv!N70="","",TRIM(csv!N70))</f>
        <v>0</v>
      </c>
      <c r="I80" s="27" t="s">
        <v>0</v>
      </c>
      <c r="J80" s="27" t="str">
        <f>IF(csv!P70="","",TRIM(csv!P70))</f>
        <v>OK MERZ CRO</v>
      </c>
      <c r="K80" s="27" t="str">
        <f>IF(csv!Q70="","",TRIM(csv!Q70))</f>
        <v>OK Ivan Merz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2"/>
        <v>ok</v>
      </c>
      <c r="P80" s="43"/>
      <c r="Q80" s="48" t="str">
        <f t="shared" si="93"/>
        <v>M55</v>
      </c>
      <c r="R80" s="69">
        <f>IF(Q80="","",IF(COUNTIF(Q$12:Q79,Q80)=0,R79+1,R79))</f>
        <v>7</v>
      </c>
      <c r="S80" s="69">
        <f t="shared" si="94"/>
        <v>204</v>
      </c>
      <c r="T80" s="69">
        <f t="shared" si="95"/>
        <v>228</v>
      </c>
      <c r="U80" s="62" t="str">
        <f t="shared" si="96"/>
        <v>M55</v>
      </c>
      <c r="V80" s="43" t="s">
        <v>0</v>
      </c>
      <c r="W80" s="209" t="str">
        <f t="shared" si="97"/>
        <v>M55</v>
      </c>
      <c r="X80" s="259">
        <f t="shared" si="98"/>
        <v>353</v>
      </c>
      <c r="Y80" s="210" t="str">
        <f t="shared" si="79"/>
        <v/>
      </c>
      <c r="Z80" s="43" t="s">
        <v>0</v>
      </c>
      <c r="AA80" s="48" t="str">
        <f t="shared" si="99"/>
        <v>CRO</v>
      </c>
      <c r="AB80" s="69">
        <f t="shared" si="100"/>
        <v>1</v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>CRO</v>
      </c>
      <c r="AK80" s="150">
        <f t="shared" si="103"/>
        <v>1</v>
      </c>
      <c r="AL80" s="43"/>
      <c r="AM80" s="48" t="str">
        <f t="shared" si="104"/>
        <v>Dario</v>
      </c>
      <c r="AN80" s="27" t="str">
        <f t="shared" si="105"/>
        <v>Štambuk</v>
      </c>
      <c r="AO80" s="69">
        <f t="shared" si="106"/>
        <v>1563</v>
      </c>
      <c r="AP80" s="69" t="str">
        <f t="shared" si="107"/>
        <v/>
      </c>
      <c r="AQ80" s="27" t="str">
        <f t="shared" si="108"/>
        <v>Dario</v>
      </c>
      <c r="AR80" s="62" t="str">
        <f t="shared" si="109"/>
        <v>Štambuk</v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>Dario</v>
      </c>
      <c r="BI80" s="27" t="str">
        <f t="shared" si="115"/>
        <v>Štambuk</v>
      </c>
      <c r="BJ80" s="69" t="str">
        <f t="shared" si="116"/>
        <v/>
      </c>
      <c r="BK80" s="49">
        <f t="shared" si="117"/>
        <v>1563</v>
      </c>
      <c r="BL80" s="43" t="s">
        <v>0</v>
      </c>
      <c r="BM80" s="48" t="str">
        <f t="shared" si="118"/>
        <v>OK MERZ CRO</v>
      </c>
      <c r="BN80" s="27" t="str">
        <f t="shared" si="119"/>
        <v>OK Ivan Merz</v>
      </c>
      <c r="BO80" s="69">
        <f t="shared" si="120"/>
        <v>2</v>
      </c>
      <c r="BP80" s="69" t="str">
        <f t="shared" si="81"/>
        <v/>
      </c>
      <c r="BQ80" s="27" t="str">
        <f t="shared" si="82"/>
        <v>OK Ivan Merz</v>
      </c>
      <c r="BR80" s="27" t="str" cm="1">
        <f t="array" ref="BR80">IFERROR(""&amp;INDEX(regNatjecatelj_klub,DI80),"")</f>
        <v>OK Ivan Merz</v>
      </c>
      <c r="BS80" s="82" t="str">
        <f t="shared" si="121"/>
        <v/>
      </c>
      <c r="BT80" s="62" t="str">
        <f t="shared" si="122"/>
        <v>OK Ivan Merz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Ivan Merz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2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29"/>
        <v>13:45</v>
      </c>
      <c r="CP80" s="69" t="str">
        <f t="shared" si="130"/>
        <v>0</v>
      </c>
      <c r="CQ80" s="216" t="str">
        <f t="shared" si="131"/>
        <v/>
      </c>
      <c r="CR80" s="217">
        <f t="shared" si="78"/>
        <v>825</v>
      </c>
      <c r="CS80" s="150">
        <f t="shared" si="83"/>
        <v>1</v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>M</v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>Dario – Štambuk</v>
      </c>
      <c r="DI80" s="49">
        <f t="shared" si="136"/>
        <v>158</v>
      </c>
      <c r="DJ80" s="43" t="s">
        <v>0</v>
      </c>
      <c r="DK80" s="48" t="str">
        <f t="shared" si="137"/>
        <v>Dario – Štambuk – OK Ivan Merz</v>
      </c>
      <c r="DL80" s="49">
        <f t="shared" si="138"/>
        <v>158</v>
      </c>
      <c r="DM80" s="43" t="s">
        <v>0</v>
      </c>
      <c r="DN80" s="48" t="str">
        <f t="shared" si="139"/>
        <v>Dario – Štambuk – OK Ivan Merz – M55</v>
      </c>
      <c r="DO80" s="49">
        <f t="shared" si="140"/>
        <v>158</v>
      </c>
      <c r="DP80" s="43" t="s">
        <v>0</v>
      </c>
      <c r="DQ80" s="54">
        <f t="shared" si="141"/>
        <v>158</v>
      </c>
      <c r="DR80" s="49" cm="1">
        <f t="array" ref="DR80">IF(DQ80&lt;&gt;"",INDEX(regNatjecatelj_id,DQ80,0),IF(BF80&lt;&gt;"",BF80,""))</f>
        <v>1563</v>
      </c>
      <c r="DS80" s="43" t="s">
        <v>0</v>
      </c>
      <c r="DT80" s="54" t="str">
        <f t="shared" si="142"/>
        <v>imepre</v>
      </c>
      <c r="DU80" s="69" t="str">
        <f t="shared" si="88"/>
        <v>klu</v>
      </c>
      <c r="DV80" s="69" t="str">
        <f t="shared" si="143"/>
        <v>kat</v>
      </c>
      <c r="DW80" s="69" t="str">
        <f t="shared" si="144"/>
        <v/>
      </c>
      <c r="DX80" s="62" t="str">
        <f t="shared" si="145"/>
        <v>imepre-klu-kat</v>
      </c>
      <c r="DY80" s="43" t="s">
        <v>0</v>
      </c>
      <c r="DZ80" s="54">
        <f>IF(AN80="","",MAX(DZ$12:DZ79)+1)</f>
        <v>3450</v>
      </c>
      <c r="EA80" s="69">
        <f t="shared" si="146"/>
        <v>353</v>
      </c>
      <c r="EB80" s="69">
        <f t="shared" si="147"/>
        <v>1563</v>
      </c>
      <c r="EC80" s="69">
        <f t="shared" si="148"/>
        <v>825</v>
      </c>
      <c r="ED80" s="69">
        <f t="shared" si="149"/>
        <v>1</v>
      </c>
      <c r="EE80" s="69">
        <f t="shared" si="89"/>
        <v>1</v>
      </c>
      <c r="EF80" s="69">
        <f t="shared" si="150"/>
        <v>1</v>
      </c>
      <c r="EG80" s="69" t="str">
        <f t="shared" si="151"/>
        <v>0</v>
      </c>
      <c r="EH80" s="69" t="str">
        <f t="shared" si="90"/>
        <v/>
      </c>
      <c r="EI80" s="69" t="str">
        <f t="shared" si="152"/>
        <v/>
      </c>
      <c r="EJ80" s="49" t="str">
        <f t="shared" si="153"/>
        <v/>
      </c>
      <c r="EK80" s="43" t="s">
        <v>0</v>
      </c>
      <c r="EL80" s="16" t="str">
        <f t="shared" si="154"/>
        <v>INSERT INTO rezultat(id,stazakategorija_id,imeprezime_id,vrijeme_sec,status_id,registracija,uparivanje_id,originalstatus_id,imeprezimealias_id,klubalias_id,kategorijaalias_id) VALUES (3450,353,1563,825,1,1,1,0,Null,Null,Null);</v>
      </c>
      <c r="EM80" s="43" t="s">
        <v>0</v>
      </c>
      <c r="EN80" s="16" t="str">
        <f t="shared" si="9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0" s="43" t="s">
        <v>0</v>
      </c>
      <c r="EP80" s="167" t="str">
        <f t="shared" si="155"/>
        <v xml:space="preserve">
INSERT INTO rezultat(id,stazakategorija_id,imeprezime_id,vrijeme_sec,status_id,registracija,uparivanje_id,originalstatus_id,imeprezimealias_id,klubalias_id,kategorijaalias_id) VALUES (3450,353,1563,825,1,1,1,0,Null,Null,Null);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M55</v>
      </c>
      <c r="C81" s="27" t="s">
        <v>0</v>
      </c>
      <c r="D81" s="27" t="str">
        <f>IF(csv!F71="","",TRIM(csv!F71))</f>
        <v>Mile</v>
      </c>
      <c r="E81" s="27" t="str">
        <f>IF(csv!E71="","",TRIM(csv!E71))</f>
        <v>Mioković</v>
      </c>
      <c r="F81" s="27" t="s">
        <v>0</v>
      </c>
      <c r="G81" s="69" t="str">
        <f>IF(csv!M71="","",TRIM(csv!M71))</f>
        <v>14:15</v>
      </c>
      <c r="H81" s="69" t="str">
        <f>IF(csv!N71="","",TRIM(csv!N71))</f>
        <v>0</v>
      </c>
      <c r="I81" s="27" t="s">
        <v>0</v>
      </c>
      <c r="J81" s="27" t="str">
        <f>IF(csv!P71="","",TRIM(csv!P71))</f>
        <v>KAP</v>
      </c>
      <c r="K81" s="27" t="str">
        <f>IF(csv!Q71="","",TRIM(csv!Q71))</f>
        <v>OK Kapela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2"/>
        <v>ok</v>
      </c>
      <c r="P81" s="43"/>
      <c r="Q81" s="48" t="str">
        <f t="shared" si="93"/>
        <v>M55</v>
      </c>
      <c r="R81" s="69">
        <f>IF(Q81="","",IF(COUNTIF(Q$12:Q80,Q81)=0,R80+1,R80))</f>
        <v>7</v>
      </c>
      <c r="S81" s="69">
        <f t="shared" si="94"/>
        <v>204</v>
      </c>
      <c r="T81" s="69">
        <f t="shared" si="95"/>
        <v>228</v>
      </c>
      <c r="U81" s="62" t="str">
        <f t="shared" si="96"/>
        <v>M55</v>
      </c>
      <c r="V81" s="43" t="s">
        <v>0</v>
      </c>
      <c r="W81" s="209" t="str">
        <f t="shared" si="97"/>
        <v>M55</v>
      </c>
      <c r="X81" s="259">
        <f t="shared" si="98"/>
        <v>353</v>
      </c>
      <c r="Y81" s="210" t="str">
        <f t="shared" si="79"/>
        <v/>
      </c>
      <c r="Z81" s="43" t="s">
        <v>0</v>
      </c>
      <c r="AA81" s="48" t="str">
        <f t="shared" si="99"/>
        <v>CRO</v>
      </c>
      <c r="AB81" s="69">
        <f t="shared" si="100"/>
        <v>1</v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>CRO</v>
      </c>
      <c r="AK81" s="150">
        <f t="shared" si="103"/>
        <v>1</v>
      </c>
      <c r="AL81" s="43"/>
      <c r="AM81" s="48" t="str">
        <f t="shared" si="104"/>
        <v>Mile</v>
      </c>
      <c r="AN81" s="27" t="str">
        <f t="shared" si="105"/>
        <v>Mioković</v>
      </c>
      <c r="AO81" s="69">
        <f t="shared" si="106"/>
        <v>1430</v>
      </c>
      <c r="AP81" s="69" t="str">
        <f t="shared" si="107"/>
        <v/>
      </c>
      <c r="AQ81" s="27" t="str">
        <f t="shared" si="108"/>
        <v>Mile</v>
      </c>
      <c r="AR81" s="62" t="str">
        <f t="shared" si="109"/>
        <v>Mioković</v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>Mile</v>
      </c>
      <c r="BI81" s="27" t="str">
        <f t="shared" si="115"/>
        <v>Mioković</v>
      </c>
      <c r="BJ81" s="69" t="str">
        <f t="shared" si="116"/>
        <v/>
      </c>
      <c r="BK81" s="49">
        <f t="shared" si="117"/>
        <v>1430</v>
      </c>
      <c r="BL81" s="43" t="s">
        <v>0</v>
      </c>
      <c r="BM81" s="48" t="str">
        <f t="shared" si="118"/>
        <v>KAP</v>
      </c>
      <c r="BN81" s="27" t="str">
        <f t="shared" si="119"/>
        <v>OK Kapela</v>
      </c>
      <c r="BO81" s="69">
        <f t="shared" si="120"/>
        <v>5</v>
      </c>
      <c r="BP81" s="69" t="str">
        <f t="shared" si="81"/>
        <v/>
      </c>
      <c r="BQ81" s="27" t="str">
        <f t="shared" si="82"/>
        <v>OK Kapela</v>
      </c>
      <c r="BR81" s="27" t="str" cm="1">
        <f t="array" ref="BR81">IFERROR(""&amp;INDEX(regNatjecatelj_klub,DI81),"")</f>
        <v>OK Kapela</v>
      </c>
      <c r="BS81" s="82" t="str">
        <f t="shared" si="121"/>
        <v/>
      </c>
      <c r="BT81" s="62" t="str">
        <f t="shared" si="122"/>
        <v>OK Kapela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Kapela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5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>14:15</v>
      </c>
      <c r="CP81" s="69" t="str">
        <f t="shared" si="130"/>
        <v>0</v>
      </c>
      <c r="CQ81" s="216" t="str">
        <f t="shared" si="131"/>
        <v/>
      </c>
      <c r="CR81" s="217">
        <f t="shared" si="78"/>
        <v>855</v>
      </c>
      <c r="CS81" s="150">
        <f t="shared" si="83"/>
        <v>1</v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>M</v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>Mile – Mioković</v>
      </c>
      <c r="DI81" s="49">
        <f t="shared" si="136"/>
        <v>396</v>
      </c>
      <c r="DJ81" s="43" t="s">
        <v>0</v>
      </c>
      <c r="DK81" s="48" t="str">
        <f t="shared" si="137"/>
        <v>Mile – Mioković – OK Kapela</v>
      </c>
      <c r="DL81" s="49">
        <f t="shared" si="138"/>
        <v>396</v>
      </c>
      <c r="DM81" s="43" t="s">
        <v>0</v>
      </c>
      <c r="DN81" s="48" t="str">
        <f t="shared" si="139"/>
        <v>Mile – Mioković – OK Kapela – M55</v>
      </c>
      <c r="DO81" s="49">
        <f t="shared" si="140"/>
        <v>396</v>
      </c>
      <c r="DP81" s="43" t="s">
        <v>0</v>
      </c>
      <c r="DQ81" s="54">
        <f t="shared" si="141"/>
        <v>396</v>
      </c>
      <c r="DR81" s="49" cm="1">
        <f t="array" ref="DR81">IF(DQ81&lt;&gt;"",INDEX(regNatjecatelj_id,DQ81,0),IF(BF81&lt;&gt;"",BF81,""))</f>
        <v>1430</v>
      </c>
      <c r="DS81" s="43" t="s">
        <v>0</v>
      </c>
      <c r="DT81" s="54" t="str">
        <f t="shared" si="142"/>
        <v>imepre</v>
      </c>
      <c r="DU81" s="69" t="str">
        <f t="shared" si="88"/>
        <v>klu</v>
      </c>
      <c r="DV81" s="69" t="str">
        <f t="shared" si="143"/>
        <v>kat</v>
      </c>
      <c r="DW81" s="69" t="str">
        <f t="shared" si="144"/>
        <v/>
      </c>
      <c r="DX81" s="62" t="str">
        <f t="shared" si="145"/>
        <v>imepre-klu-kat</v>
      </c>
      <c r="DY81" s="43" t="s">
        <v>0</v>
      </c>
      <c r="DZ81" s="54">
        <f>IF(AN81="","",MAX(DZ$12:DZ80)+1)</f>
        <v>3451</v>
      </c>
      <c r="EA81" s="69">
        <f t="shared" si="146"/>
        <v>353</v>
      </c>
      <c r="EB81" s="69">
        <f t="shared" si="147"/>
        <v>1430</v>
      </c>
      <c r="EC81" s="69">
        <f t="shared" si="148"/>
        <v>855</v>
      </c>
      <c r="ED81" s="69">
        <f t="shared" si="149"/>
        <v>1</v>
      </c>
      <c r="EE81" s="69">
        <f t="shared" si="89"/>
        <v>1</v>
      </c>
      <c r="EF81" s="69">
        <f t="shared" si="150"/>
        <v>1</v>
      </c>
      <c r="EG81" s="69" t="str">
        <f t="shared" si="151"/>
        <v>0</v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>INSERT INTO rezultat(id,stazakategorija_id,imeprezime_id,vrijeme_sec,status_id,registracija,uparivanje_id,originalstatus_id,imeprezimealias_id,klubalias_id,kategorijaalias_id) VALUES (3451,353,1430,855,1,1,1,0,Null,Null,Null);</v>
      </c>
      <c r="EM81" s="43" t="s">
        <v>0</v>
      </c>
      <c r="EN81" s="16" t="str">
        <f t="shared" si="9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1" s="43" t="s">
        <v>0</v>
      </c>
      <c r="EP81" s="167" t="str">
        <f t="shared" si="155"/>
        <v xml:space="preserve">
INSERT INTO rezultat(id,stazakategorija_id,imeprezime_id,vrijeme_sec,status_id,registracija,uparivanje_id,originalstatus_id,imeprezimealias_id,klubalias_id,kategorijaalias_id) VALUES (3451,353,1430,855,1,1,1,0,Null,Null,Null);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M55</v>
      </c>
      <c r="C82" s="27" t="s">
        <v>0</v>
      </c>
      <c r="D82" s="27" t="str">
        <f>IF(csv!F72="","",TRIM(csv!F72))</f>
        <v>Petar</v>
      </c>
      <c r="E82" s="27" t="str">
        <f>IF(csv!E72="","",TRIM(csv!E72))</f>
        <v>Strmečki</v>
      </c>
      <c r="F82" s="27" t="s">
        <v>0</v>
      </c>
      <c r="G82" s="69" t="str">
        <f>IF(csv!M72="","",TRIM(csv!M72))</f>
        <v>15:47</v>
      </c>
      <c r="H82" s="69" t="str">
        <f>IF(csv!N72="","",TRIM(csv!N72))</f>
        <v>0</v>
      </c>
      <c r="I82" s="27" t="s">
        <v>0</v>
      </c>
      <c r="J82" s="27" t="str">
        <f>IF(csv!P72="","",TRIM(csv!P72))</f>
        <v>Maksimir</v>
      </c>
      <c r="K82" s="27" t="str">
        <f>IF(csv!Q72="","",TRIM(csv!Q72))</f>
        <v>OK Maksimir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2"/>
        <v>ok</v>
      </c>
      <c r="P82" s="43"/>
      <c r="Q82" s="48" t="str">
        <f t="shared" si="93"/>
        <v>M55</v>
      </c>
      <c r="R82" s="69">
        <f>IF(Q82="","",IF(COUNTIF(Q$12:Q81,Q82)=0,R81+1,R81))</f>
        <v>7</v>
      </c>
      <c r="S82" s="69">
        <f t="shared" si="94"/>
        <v>204</v>
      </c>
      <c r="T82" s="69">
        <f t="shared" si="95"/>
        <v>228</v>
      </c>
      <c r="U82" s="62" t="str">
        <f t="shared" si="96"/>
        <v>M55</v>
      </c>
      <c r="V82" s="43" t="s">
        <v>0</v>
      </c>
      <c r="W82" s="209" t="str">
        <f t="shared" si="97"/>
        <v>M55</v>
      </c>
      <c r="X82" s="259">
        <f t="shared" si="98"/>
        <v>353</v>
      </c>
      <c r="Y82" s="210" t="str">
        <f t="shared" si="79"/>
        <v/>
      </c>
      <c r="Z82" s="43" t="s">
        <v>0</v>
      </c>
      <c r="AA82" s="48" t="str">
        <f t="shared" si="99"/>
        <v>CRO</v>
      </c>
      <c r="AB82" s="69">
        <f t="shared" si="100"/>
        <v>1</v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>CRO</v>
      </c>
      <c r="AK82" s="150">
        <f t="shared" si="103"/>
        <v>1</v>
      </c>
      <c r="AL82" s="43"/>
      <c r="AM82" s="48" t="str">
        <f t="shared" si="104"/>
        <v>Petar</v>
      </c>
      <c r="AN82" s="27" t="str">
        <f t="shared" si="105"/>
        <v>Strmečki</v>
      </c>
      <c r="AO82" s="69">
        <f t="shared" si="106"/>
        <v>1257</v>
      </c>
      <c r="AP82" s="69" t="str">
        <f t="shared" si="107"/>
        <v/>
      </c>
      <c r="AQ82" s="27" t="str">
        <f t="shared" si="108"/>
        <v>Petar</v>
      </c>
      <c r="AR82" s="62" t="str">
        <f t="shared" si="109"/>
        <v>Strmečki</v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>Petar</v>
      </c>
      <c r="BI82" s="27" t="str">
        <f t="shared" si="115"/>
        <v>Strmečki</v>
      </c>
      <c r="BJ82" s="69" t="str">
        <f t="shared" si="116"/>
        <v/>
      </c>
      <c r="BK82" s="49">
        <f t="shared" si="117"/>
        <v>1257</v>
      </c>
      <c r="BL82" s="43" t="s">
        <v>0</v>
      </c>
      <c r="BM82" s="48" t="str">
        <f t="shared" si="118"/>
        <v>Maksimir</v>
      </c>
      <c r="BN82" s="27" t="str">
        <f t="shared" si="119"/>
        <v>OK Maksimir</v>
      </c>
      <c r="BO82" s="69">
        <f t="shared" si="120"/>
        <v>6</v>
      </c>
      <c r="BP82" s="69" t="str">
        <f t="shared" si="81"/>
        <v/>
      </c>
      <c r="BQ82" s="27" t="str">
        <f t="shared" si="82"/>
        <v>OK Maksimir</v>
      </c>
      <c r="BR82" s="27" t="str" cm="1">
        <f t="array" ref="BR82">IFERROR(""&amp;INDEX(regNatjecatelj_klub,DI82),"")</f>
        <v>OK Maksimir</v>
      </c>
      <c r="BS82" s="82" t="str">
        <f t="shared" si="121"/>
        <v/>
      </c>
      <c r="BT82" s="62" t="str">
        <f t="shared" si="122"/>
        <v>OK Maksimir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Maksimir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6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>15:47</v>
      </c>
      <c r="CP82" s="69" t="str">
        <f t="shared" si="130"/>
        <v>0</v>
      </c>
      <c r="CQ82" s="216" t="str">
        <f t="shared" si="131"/>
        <v/>
      </c>
      <c r="CR82" s="217">
        <f t="shared" si="78"/>
        <v>947</v>
      </c>
      <c r="CS82" s="150">
        <f t="shared" si="83"/>
        <v>1</v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>M</v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>Petar – Strmečki</v>
      </c>
      <c r="DI82" s="49">
        <f t="shared" si="136"/>
        <v>507</v>
      </c>
      <c r="DJ82" s="43" t="s">
        <v>0</v>
      </c>
      <c r="DK82" s="48" t="str">
        <f t="shared" si="137"/>
        <v>Petar – Strmečki – OK Maksimir</v>
      </c>
      <c r="DL82" s="49">
        <f t="shared" si="138"/>
        <v>507</v>
      </c>
      <c r="DM82" s="43" t="s">
        <v>0</v>
      </c>
      <c r="DN82" s="48" t="str">
        <f t="shared" si="139"/>
        <v>Petar – Strmečki – OK Maksimir – M55</v>
      </c>
      <c r="DO82" s="49">
        <f t="shared" si="140"/>
        <v>507</v>
      </c>
      <c r="DP82" s="43" t="s">
        <v>0</v>
      </c>
      <c r="DQ82" s="54">
        <f t="shared" si="141"/>
        <v>507</v>
      </c>
      <c r="DR82" s="49" cm="1">
        <f t="array" ref="DR82">IF(DQ82&lt;&gt;"",INDEX(regNatjecatelj_id,DQ82,0),IF(BF82&lt;&gt;"",BF82,""))</f>
        <v>1257</v>
      </c>
      <c r="DS82" s="43" t="s">
        <v>0</v>
      </c>
      <c r="DT82" s="54" t="str">
        <f t="shared" si="142"/>
        <v>imepre</v>
      </c>
      <c r="DU82" s="69" t="str">
        <f t="shared" si="88"/>
        <v>klu</v>
      </c>
      <c r="DV82" s="69" t="str">
        <f t="shared" si="143"/>
        <v>kat</v>
      </c>
      <c r="DW82" s="69" t="str">
        <f t="shared" si="144"/>
        <v/>
      </c>
      <c r="DX82" s="62" t="str">
        <f t="shared" si="145"/>
        <v>imepre-klu-kat</v>
      </c>
      <c r="DY82" s="43" t="s">
        <v>0</v>
      </c>
      <c r="DZ82" s="54">
        <f>IF(AN82="","",MAX(DZ$12:DZ81)+1)</f>
        <v>3452</v>
      </c>
      <c r="EA82" s="69">
        <f t="shared" si="146"/>
        <v>353</v>
      </c>
      <c r="EB82" s="69">
        <f t="shared" si="147"/>
        <v>1257</v>
      </c>
      <c r="EC82" s="69">
        <f t="shared" si="148"/>
        <v>947</v>
      </c>
      <c r="ED82" s="69">
        <f t="shared" si="149"/>
        <v>1</v>
      </c>
      <c r="EE82" s="69">
        <f t="shared" si="89"/>
        <v>1</v>
      </c>
      <c r="EF82" s="69">
        <f t="shared" si="150"/>
        <v>1</v>
      </c>
      <c r="EG82" s="69" t="str">
        <f t="shared" si="151"/>
        <v>0</v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>INSERT INTO rezultat(id,stazakategorija_id,imeprezime_id,vrijeme_sec,status_id,registracija,uparivanje_id,originalstatus_id,imeprezimealias_id,klubalias_id,kategorijaalias_id) VALUES (3452,353,1257,947,1,1,1,0,Null,Null,Null);</v>
      </c>
      <c r="EM82" s="43" t="s">
        <v>0</v>
      </c>
      <c r="EN82" s="16" t="str">
        <f t="shared" si="91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2" s="43" t="s">
        <v>0</v>
      </c>
      <c r="EP82" s="167" t="str">
        <f t="shared" si="155"/>
        <v xml:space="preserve">
INSERT INTO rezultat(id,stazakategorija_id,imeprezime_id,vrijeme_sec,status_id,registracija,uparivanje_id,originalstatus_id,imeprezimealias_id,klubalias_id,kategorijaalias_id) VALUES (3452,353,1257,947,1,1,1,0,Null,Null,Null);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M55</v>
      </c>
      <c r="C83" s="27" t="s">
        <v>0</v>
      </c>
      <c r="D83" s="27" t="str">
        <f>IF(csv!F73="","",TRIM(csv!F73))</f>
        <v>Dražen</v>
      </c>
      <c r="E83" s="27" t="str">
        <f>IF(csv!E73="","",TRIM(csv!E73))</f>
        <v>Janžek</v>
      </c>
      <c r="F83" s="27" t="s">
        <v>0</v>
      </c>
      <c r="G83" s="69" t="str">
        <f>IF(csv!M73="","",TRIM(csv!M73))</f>
        <v>16:04</v>
      </c>
      <c r="H83" s="69" t="str">
        <f>IF(csv!N73="","",TRIM(csv!N73))</f>
        <v>0</v>
      </c>
      <c r="I83" s="27" t="s">
        <v>0</v>
      </c>
      <c r="J83" s="27" t="str">
        <f>IF(csv!P73="","",TRIM(csv!P73))</f>
        <v>OKM</v>
      </c>
      <c r="K83" s="27" t="str">
        <f>IF(csv!Q73="","",TRIM(csv!Q73))</f>
        <v>OK Medjimurje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2"/>
        <v>ok</v>
      </c>
      <c r="P83" s="43"/>
      <c r="Q83" s="48" t="str">
        <f t="shared" si="93"/>
        <v>M55</v>
      </c>
      <c r="R83" s="69">
        <f>IF(Q83="","",IF(COUNTIF(Q$12:Q82,Q83)=0,R82+1,R82))</f>
        <v>7</v>
      </c>
      <c r="S83" s="69">
        <f t="shared" si="94"/>
        <v>204</v>
      </c>
      <c r="T83" s="69">
        <f t="shared" si="95"/>
        <v>228</v>
      </c>
      <c r="U83" s="62" t="str">
        <f t="shared" si="96"/>
        <v>M55</v>
      </c>
      <c r="V83" s="43" t="s">
        <v>0</v>
      </c>
      <c r="W83" s="209" t="str">
        <f t="shared" si="97"/>
        <v>M55</v>
      </c>
      <c r="X83" s="259">
        <f t="shared" si="98"/>
        <v>353</v>
      </c>
      <c r="Y83" s="210" t="str">
        <f t="shared" si="79"/>
        <v/>
      </c>
      <c r="Z83" s="43" t="s">
        <v>0</v>
      </c>
      <c r="AA83" s="48" t="str">
        <f t="shared" si="99"/>
        <v>CRO</v>
      </c>
      <c r="AB83" s="69">
        <f t="shared" si="100"/>
        <v>1</v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>CRO</v>
      </c>
      <c r="AK83" s="150">
        <f t="shared" si="103"/>
        <v>1</v>
      </c>
      <c r="AL83" s="43"/>
      <c r="AM83" s="48" t="str">
        <f t="shared" si="104"/>
        <v>Dražen</v>
      </c>
      <c r="AN83" s="27" t="str">
        <f t="shared" si="105"/>
        <v>Janžek</v>
      </c>
      <c r="AO83" s="69">
        <f t="shared" si="106"/>
        <v>1318</v>
      </c>
      <c r="AP83" s="69" t="str">
        <f t="shared" si="107"/>
        <v/>
      </c>
      <c r="AQ83" s="27" t="str">
        <f t="shared" si="108"/>
        <v>Dražen</v>
      </c>
      <c r="AR83" s="62" t="str">
        <f t="shared" si="109"/>
        <v>Janžek</v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>Dražen</v>
      </c>
      <c r="BI83" s="27" t="str">
        <f t="shared" si="115"/>
        <v>Janžek</v>
      </c>
      <c r="BJ83" s="69" t="str">
        <f t="shared" si="116"/>
        <v/>
      </c>
      <c r="BK83" s="49">
        <f t="shared" si="117"/>
        <v>1318</v>
      </c>
      <c r="BL83" s="43" t="s">
        <v>0</v>
      </c>
      <c r="BM83" s="48" t="str">
        <f t="shared" si="118"/>
        <v>OKM</v>
      </c>
      <c r="BN83" s="27" t="str">
        <f t="shared" si="119"/>
        <v>OK Medjimurje</v>
      </c>
      <c r="BO83" s="69" t="str">
        <f t="shared" si="120"/>
        <v>NEMA</v>
      </c>
      <c r="BP83" s="69">
        <f t="shared" si="81"/>
        <v>2</v>
      </c>
      <c r="BQ83" s="27" t="str">
        <f t="shared" si="82"/>
        <v>OK Međimurje</v>
      </c>
      <c r="BR83" s="27" t="str" cm="1">
        <f t="array" ref="BR83">IFERROR(""&amp;INDEX(regNatjecatelj_klub,DI83),"")</f>
        <v>OK Međimurje</v>
      </c>
      <c r="BS83" s="82" t="str">
        <f t="shared" si="121"/>
        <v/>
      </c>
      <c r="BT83" s="62" t="str">
        <f t="shared" si="122"/>
        <v>OK Međimurje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Međimurje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7</v>
      </c>
      <c r="CM83" s="150">
        <f>IF(BP83="","",IF(BP83&lt;&gt;"NEMA",BP83,IF(CE83&lt;&gt;"",CE83,IFERROR(INDEX(CM$12:CM82,MATCH(BN83,BN$12:BN82,0)),""))))</f>
        <v>2</v>
      </c>
      <c r="CN83" s="43" t="s">
        <v>0</v>
      </c>
      <c r="CO83" s="54" t="str">
        <f t="shared" si="129"/>
        <v>16:04</v>
      </c>
      <c r="CP83" s="69" t="str">
        <f t="shared" si="130"/>
        <v>0</v>
      </c>
      <c r="CQ83" s="216" t="str">
        <f t="shared" si="131"/>
        <v/>
      </c>
      <c r="CR83" s="217">
        <f t="shared" si="78"/>
        <v>964</v>
      </c>
      <c r="CS83" s="150">
        <f t="shared" si="83"/>
        <v>1</v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>M</v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>Dražen – Janžek</v>
      </c>
      <c r="DI83" s="49">
        <f t="shared" si="136"/>
        <v>537</v>
      </c>
      <c r="DJ83" s="43" t="s">
        <v>0</v>
      </c>
      <c r="DK83" s="48" t="str">
        <f t="shared" si="137"/>
        <v>Dražen – Janžek – OK Međimurje</v>
      </c>
      <c r="DL83" s="49">
        <f t="shared" si="138"/>
        <v>537</v>
      </c>
      <c r="DM83" s="43" t="s">
        <v>0</v>
      </c>
      <c r="DN83" s="48" t="str">
        <f t="shared" si="139"/>
        <v>Dražen – Janžek – OK Međimurje – M55</v>
      </c>
      <c r="DO83" s="49">
        <f t="shared" si="140"/>
        <v>537</v>
      </c>
      <c r="DP83" s="43" t="s">
        <v>0</v>
      </c>
      <c r="DQ83" s="54">
        <f t="shared" si="141"/>
        <v>537</v>
      </c>
      <c r="DR83" s="49" cm="1">
        <f t="array" ref="DR83">IF(DQ83&lt;&gt;"",INDEX(regNatjecatelj_id,DQ83,0),IF(BF83&lt;&gt;"",BF83,""))</f>
        <v>1318</v>
      </c>
      <c r="DS83" s="43" t="s">
        <v>0</v>
      </c>
      <c r="DT83" s="54" t="str">
        <f t="shared" si="142"/>
        <v>imepre</v>
      </c>
      <c r="DU83" s="69" t="str">
        <f t="shared" si="88"/>
        <v>klu(ali)</v>
      </c>
      <c r="DV83" s="69" t="str">
        <f t="shared" si="143"/>
        <v>kat</v>
      </c>
      <c r="DW83" s="69" t="str">
        <f t="shared" si="144"/>
        <v/>
      </c>
      <c r="DX83" s="62" t="str">
        <f t="shared" si="145"/>
        <v>imepre-klu(ali)-kat</v>
      </c>
      <c r="DY83" s="43" t="s">
        <v>0</v>
      </c>
      <c r="DZ83" s="54">
        <f>IF(AN83="","",MAX(DZ$12:DZ82)+1)</f>
        <v>3453</v>
      </c>
      <c r="EA83" s="69">
        <f t="shared" si="146"/>
        <v>353</v>
      </c>
      <c r="EB83" s="69">
        <f t="shared" si="147"/>
        <v>1318</v>
      </c>
      <c r="EC83" s="69">
        <f t="shared" si="148"/>
        <v>964</v>
      </c>
      <c r="ED83" s="69">
        <f t="shared" si="149"/>
        <v>1</v>
      </c>
      <c r="EE83" s="69">
        <f t="shared" si="89"/>
        <v>1</v>
      </c>
      <c r="EF83" s="69">
        <f t="shared" si="150"/>
        <v>3</v>
      </c>
      <c r="EG83" s="69" t="str">
        <f t="shared" si="151"/>
        <v>0</v>
      </c>
      <c r="EH83" s="69" t="str">
        <f t="shared" si="90"/>
        <v/>
      </c>
      <c r="EI83" s="69">
        <f t="shared" si="152"/>
        <v>2</v>
      </c>
      <c r="EJ83" s="49" t="str">
        <f t="shared" si="153"/>
        <v/>
      </c>
      <c r="EK83" s="43" t="s">
        <v>0</v>
      </c>
      <c r="EL83" s="16" t="str">
        <f t="shared" si="154"/>
        <v>INSERT INTO rezultat(id,stazakategorija_id,imeprezime_id,vrijeme_sec,status_id,registracija,uparivanje_id,originalstatus_id,imeprezimealias_id,klubalias_id,kategorijaalias_id) VALUES (3453,353,1318,964,1,1,3,0,Null,2,Null);</v>
      </c>
      <c r="EM83" s="43" t="s">
        <v>0</v>
      </c>
      <c r="EN83" s="16" t="str">
        <f t="shared" si="91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3" s="43" t="s">
        <v>0</v>
      </c>
      <c r="EP83" s="167" t="str">
        <f t="shared" si="155"/>
        <v xml:space="preserve">
INSERT INTO rezultat(id,stazakategorija_id,imeprezime_id,vrijeme_sec,status_id,registracija,uparivanje_id,originalstatus_id,imeprezimealias_id,klubalias_id,kategorijaalias_id) VALUES (3453,353,1318,964,1,1,3,0,Null,2,Null);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M55</v>
      </c>
      <c r="C84" s="27" t="s">
        <v>0</v>
      </c>
      <c r="D84" s="27" t="str">
        <f>IF(csv!F74="","",TRIM(csv!F74))</f>
        <v>Saša</v>
      </c>
      <c r="E84" s="27" t="str">
        <f>IF(csv!E74="","",TRIM(csv!E74))</f>
        <v>Horvat</v>
      </c>
      <c r="F84" s="27" t="s">
        <v>0</v>
      </c>
      <c r="G84" s="69" t="str">
        <f>IF(csv!M74="","",TRIM(csv!M74))</f>
        <v>17:24</v>
      </c>
      <c r="H84" s="69" t="str">
        <f>IF(csv!N74="","",TRIM(csv!N74))</f>
        <v>0</v>
      </c>
      <c r="I84" s="27" t="s">
        <v>0</v>
      </c>
      <c r="J84" s="27" t="str">
        <f>IF(csv!P74="","",TRIM(csv!P74))</f>
        <v>Maksimir</v>
      </c>
      <c r="K84" s="27" t="str">
        <f>IF(csv!Q74="","",TRIM(csv!Q74))</f>
        <v>OK Maksimir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2"/>
        <v>ok</v>
      </c>
      <c r="P84" s="43"/>
      <c r="Q84" s="48" t="str">
        <f t="shared" si="93"/>
        <v>M55</v>
      </c>
      <c r="R84" s="69">
        <f>IF(Q84="","",IF(COUNTIF(Q$12:Q83,Q84)=0,R83+1,R83))</f>
        <v>7</v>
      </c>
      <c r="S84" s="69">
        <f t="shared" si="94"/>
        <v>204</v>
      </c>
      <c r="T84" s="69">
        <f t="shared" si="95"/>
        <v>228</v>
      </c>
      <c r="U84" s="62" t="str">
        <f t="shared" si="96"/>
        <v>M55</v>
      </c>
      <c r="V84" s="43" t="s">
        <v>0</v>
      </c>
      <c r="W84" s="209" t="str">
        <f t="shared" si="97"/>
        <v>M55</v>
      </c>
      <c r="X84" s="259">
        <f t="shared" si="98"/>
        <v>353</v>
      </c>
      <c r="Y84" s="210" t="str">
        <f t="shared" si="79"/>
        <v/>
      </c>
      <c r="Z84" s="43" t="s">
        <v>0</v>
      </c>
      <c r="AA84" s="48" t="str">
        <f t="shared" si="99"/>
        <v>CRO</v>
      </c>
      <c r="AB84" s="69">
        <f t="shared" si="100"/>
        <v>1</v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>CRO</v>
      </c>
      <c r="AK84" s="150">
        <f t="shared" si="103"/>
        <v>1</v>
      </c>
      <c r="AL84" s="43"/>
      <c r="AM84" s="48" t="str">
        <f t="shared" si="104"/>
        <v>Saša</v>
      </c>
      <c r="AN84" s="27" t="str">
        <f t="shared" si="105"/>
        <v>Horvat</v>
      </c>
      <c r="AO84" s="69">
        <f t="shared" si="106"/>
        <v>1109</v>
      </c>
      <c r="AP84" s="69" t="str">
        <f t="shared" si="107"/>
        <v/>
      </c>
      <c r="AQ84" s="27" t="str">
        <f t="shared" si="108"/>
        <v>Saša</v>
      </c>
      <c r="AR84" s="62" t="str">
        <f t="shared" si="109"/>
        <v>Horvat</v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>Saša</v>
      </c>
      <c r="BI84" s="27" t="str">
        <f t="shared" si="115"/>
        <v>Horvat</v>
      </c>
      <c r="BJ84" s="69" t="str">
        <f t="shared" si="116"/>
        <v/>
      </c>
      <c r="BK84" s="49">
        <f t="shared" si="117"/>
        <v>1109</v>
      </c>
      <c r="BL84" s="43" t="s">
        <v>0</v>
      </c>
      <c r="BM84" s="48" t="str">
        <f t="shared" si="118"/>
        <v>Maksimir</v>
      </c>
      <c r="BN84" s="27" t="str">
        <f t="shared" si="119"/>
        <v>OK Maksimir</v>
      </c>
      <c r="BO84" s="69">
        <f t="shared" si="120"/>
        <v>6</v>
      </c>
      <c r="BP84" s="69" t="str">
        <f t="shared" si="81"/>
        <v/>
      </c>
      <c r="BQ84" s="27" t="str">
        <f t="shared" si="82"/>
        <v>OK Maksimir</v>
      </c>
      <c r="BR84" s="27" t="str" cm="1">
        <f t="array" ref="BR84">IFERROR(""&amp;INDEX(regNatjecatelj_klub,DI84),"")</f>
        <v>OK Maksimir</v>
      </c>
      <c r="BS84" s="82" t="str">
        <f t="shared" si="121"/>
        <v/>
      </c>
      <c r="BT84" s="62" t="str">
        <f t="shared" si="122"/>
        <v>OK Maksimir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Maksimir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6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>17:24</v>
      </c>
      <c r="CP84" s="69" t="str">
        <f t="shared" si="130"/>
        <v>0</v>
      </c>
      <c r="CQ84" s="216" t="str">
        <f t="shared" si="131"/>
        <v/>
      </c>
      <c r="CR84" s="217">
        <f t="shared" si="78"/>
        <v>1044</v>
      </c>
      <c r="CS84" s="150">
        <f t="shared" si="83"/>
        <v>1</v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>M</v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>Saša – Horvat</v>
      </c>
      <c r="DI84" s="49">
        <f t="shared" si="136"/>
        <v>470</v>
      </c>
      <c r="DJ84" s="43" t="s">
        <v>0</v>
      </c>
      <c r="DK84" s="48" t="str">
        <f t="shared" si="137"/>
        <v>Saša – Horvat – OK Maksimir</v>
      </c>
      <c r="DL84" s="49">
        <f t="shared" si="138"/>
        <v>470</v>
      </c>
      <c r="DM84" s="43" t="s">
        <v>0</v>
      </c>
      <c r="DN84" s="48" t="str">
        <f t="shared" si="139"/>
        <v>Saša – Horvat – OK Maksimir – M55</v>
      </c>
      <c r="DO84" s="49">
        <f t="shared" si="140"/>
        <v>470</v>
      </c>
      <c r="DP84" s="43" t="s">
        <v>0</v>
      </c>
      <c r="DQ84" s="54">
        <f t="shared" si="141"/>
        <v>470</v>
      </c>
      <c r="DR84" s="49" cm="1">
        <f t="array" ref="DR84">IF(DQ84&lt;&gt;"",INDEX(regNatjecatelj_id,DQ84,0),IF(BF84&lt;&gt;"",BF84,""))</f>
        <v>1109</v>
      </c>
      <c r="DS84" s="43" t="s">
        <v>0</v>
      </c>
      <c r="DT84" s="54" t="str">
        <f t="shared" si="142"/>
        <v>imepre</v>
      </c>
      <c r="DU84" s="69" t="str">
        <f t="shared" si="88"/>
        <v>klu</v>
      </c>
      <c r="DV84" s="69" t="str">
        <f t="shared" si="143"/>
        <v>kat</v>
      </c>
      <c r="DW84" s="69" t="str">
        <f t="shared" si="144"/>
        <v/>
      </c>
      <c r="DX84" s="62" t="str">
        <f t="shared" si="145"/>
        <v>imepre-klu-kat</v>
      </c>
      <c r="DY84" s="43" t="s">
        <v>0</v>
      </c>
      <c r="DZ84" s="54">
        <f>IF(AN84="","",MAX(DZ$12:DZ83)+1)</f>
        <v>3454</v>
      </c>
      <c r="EA84" s="69">
        <f t="shared" si="146"/>
        <v>353</v>
      </c>
      <c r="EB84" s="69">
        <f t="shared" si="147"/>
        <v>1109</v>
      </c>
      <c r="EC84" s="69">
        <f t="shared" si="148"/>
        <v>1044</v>
      </c>
      <c r="ED84" s="69">
        <f t="shared" si="149"/>
        <v>1</v>
      </c>
      <c r="EE84" s="69">
        <f t="shared" si="89"/>
        <v>1</v>
      </c>
      <c r="EF84" s="69">
        <f t="shared" si="150"/>
        <v>1</v>
      </c>
      <c r="EG84" s="69" t="str">
        <f t="shared" si="151"/>
        <v>0</v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>INSERT INTO rezultat(id,stazakategorija_id,imeprezime_id,vrijeme_sec,status_id,registracija,uparivanje_id,originalstatus_id,imeprezimealias_id,klubalias_id,kategorijaalias_id) VALUES (3454,353,1109,1044,1,1,1,0,Null,Null,Null);</v>
      </c>
      <c r="EM84" s="43" t="s">
        <v>0</v>
      </c>
      <c r="EN84" s="16" t="str">
        <f t="shared" si="91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4" s="43" t="s">
        <v>0</v>
      </c>
      <c r="EP84" s="167" t="str">
        <f t="shared" si="155"/>
        <v xml:space="preserve">
INSERT INTO rezultat(id,stazakategorija_id,imeprezime_id,vrijeme_sec,status_id,registracija,uparivanje_id,originalstatus_id,imeprezimealias_id,klubalias_id,kategorijaalias_id) VALUES (3454,353,1109,1044,1,1,1,0,Null,Null,Null);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M55</v>
      </c>
      <c r="C85" s="27" t="s">
        <v>0</v>
      </c>
      <c r="D85" s="27" t="str">
        <f>IF(csv!F75="","",TRIM(csv!F75))</f>
        <v>Mladen</v>
      </c>
      <c r="E85" s="27" t="str">
        <f>IF(csv!E75="","",TRIM(csv!E75))</f>
        <v>Jelić</v>
      </c>
      <c r="F85" s="27" t="s">
        <v>0</v>
      </c>
      <c r="G85" s="69" t="str">
        <f>IF(csv!M75="","",TRIM(csv!M75))</f>
        <v>17:51</v>
      </c>
      <c r="H85" s="69" t="str">
        <f>IF(csv!N75="","",TRIM(csv!N75))</f>
        <v>0</v>
      </c>
      <c r="I85" s="27" t="s">
        <v>0</v>
      </c>
      <c r="J85" s="27" t="str">
        <f>IF(csv!P75="","",TRIM(csv!P75))</f>
        <v>KAP</v>
      </c>
      <c r="K85" s="27" t="str">
        <f>IF(csv!Q75="","",TRIM(csv!Q75))</f>
        <v>OK Kapela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2"/>
        <v>ok</v>
      </c>
      <c r="P85" s="43"/>
      <c r="Q85" s="48" t="str">
        <f t="shared" si="93"/>
        <v>M55</v>
      </c>
      <c r="R85" s="69">
        <f>IF(Q85="","",IF(COUNTIF(Q$12:Q84,Q85)=0,R84+1,R84))</f>
        <v>7</v>
      </c>
      <c r="S85" s="69">
        <f t="shared" si="94"/>
        <v>204</v>
      </c>
      <c r="T85" s="69">
        <f t="shared" si="95"/>
        <v>228</v>
      </c>
      <c r="U85" s="62" t="str">
        <f t="shared" si="96"/>
        <v>M55</v>
      </c>
      <c r="V85" s="43" t="s">
        <v>0</v>
      </c>
      <c r="W85" s="209" t="str">
        <f t="shared" si="97"/>
        <v>M55</v>
      </c>
      <c r="X85" s="259">
        <f t="shared" si="98"/>
        <v>353</v>
      </c>
      <c r="Y85" s="210" t="str">
        <f t="shared" si="79"/>
        <v/>
      </c>
      <c r="Z85" s="43" t="s">
        <v>0</v>
      </c>
      <c r="AA85" s="48" t="str">
        <f t="shared" si="99"/>
        <v>CRO</v>
      </c>
      <c r="AB85" s="69">
        <f t="shared" si="100"/>
        <v>1</v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>CRO</v>
      </c>
      <c r="AK85" s="150">
        <f t="shared" si="103"/>
        <v>1</v>
      </c>
      <c r="AL85" s="43"/>
      <c r="AM85" s="48" t="str">
        <f t="shared" si="104"/>
        <v>Mladen</v>
      </c>
      <c r="AN85" s="27" t="str">
        <f t="shared" si="105"/>
        <v>Jelić</v>
      </c>
      <c r="AO85" s="69">
        <f t="shared" si="106"/>
        <v>1188</v>
      </c>
      <c r="AP85" s="69" t="str">
        <f t="shared" si="107"/>
        <v/>
      </c>
      <c r="AQ85" s="27" t="str">
        <f t="shared" si="108"/>
        <v>Mladen</v>
      </c>
      <c r="AR85" s="62" t="str">
        <f t="shared" si="109"/>
        <v>Jelić</v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>Mladen</v>
      </c>
      <c r="BI85" s="27" t="str">
        <f t="shared" si="115"/>
        <v>Jelić</v>
      </c>
      <c r="BJ85" s="69" t="str">
        <f t="shared" si="116"/>
        <v/>
      </c>
      <c r="BK85" s="49">
        <f t="shared" si="117"/>
        <v>1188</v>
      </c>
      <c r="BL85" s="43" t="s">
        <v>0</v>
      </c>
      <c r="BM85" s="48" t="str">
        <f t="shared" si="118"/>
        <v>KAP</v>
      </c>
      <c r="BN85" s="27" t="str">
        <f t="shared" si="119"/>
        <v>OK Kapela</v>
      </c>
      <c r="BO85" s="69">
        <f t="shared" si="120"/>
        <v>5</v>
      </c>
      <c r="BP85" s="69" t="str">
        <f t="shared" si="81"/>
        <v/>
      </c>
      <c r="BQ85" s="27" t="str">
        <f t="shared" si="82"/>
        <v>OK Kapela</v>
      </c>
      <c r="BR85" s="27" t="str" cm="1">
        <f t="array" ref="BR85">IFERROR(""&amp;INDEX(regNatjecatelj_klub,DI85),"")</f>
        <v>OK Kapela</v>
      </c>
      <c r="BS85" s="82" t="str">
        <f t="shared" si="121"/>
        <v/>
      </c>
      <c r="BT85" s="62" t="str">
        <f t="shared" si="122"/>
        <v>OK Kapela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Kapela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5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>17:51</v>
      </c>
      <c r="CP85" s="69" t="str">
        <f t="shared" si="130"/>
        <v>0</v>
      </c>
      <c r="CQ85" s="216" t="str">
        <f t="shared" si="131"/>
        <v/>
      </c>
      <c r="CR85" s="217">
        <f t="shared" si="78"/>
        <v>1071</v>
      </c>
      <c r="CS85" s="150">
        <f t="shared" si="83"/>
        <v>1</v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>M</v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>Mladen – Jelić</v>
      </c>
      <c r="DI85" s="49">
        <f t="shared" si="136"/>
        <v>370</v>
      </c>
      <c r="DJ85" s="43" t="s">
        <v>0</v>
      </c>
      <c r="DK85" s="48" t="str">
        <f t="shared" si="137"/>
        <v>Mladen – Jelić – OK Kapela</v>
      </c>
      <c r="DL85" s="49">
        <f t="shared" si="138"/>
        <v>370</v>
      </c>
      <c r="DM85" s="43" t="s">
        <v>0</v>
      </c>
      <c r="DN85" s="48" t="str">
        <f t="shared" si="139"/>
        <v>Mladen – Jelić – OK Kapela – M55</v>
      </c>
      <c r="DO85" s="49">
        <f t="shared" si="140"/>
        <v>370</v>
      </c>
      <c r="DP85" s="43" t="s">
        <v>0</v>
      </c>
      <c r="DQ85" s="54">
        <f t="shared" si="141"/>
        <v>370</v>
      </c>
      <c r="DR85" s="49" cm="1">
        <f t="array" ref="DR85">IF(DQ85&lt;&gt;"",INDEX(regNatjecatelj_id,DQ85,0),IF(BF85&lt;&gt;"",BF85,""))</f>
        <v>1188</v>
      </c>
      <c r="DS85" s="43" t="s">
        <v>0</v>
      </c>
      <c r="DT85" s="54" t="str">
        <f t="shared" si="142"/>
        <v>imepre</v>
      </c>
      <c r="DU85" s="69" t="str">
        <f t="shared" si="88"/>
        <v>klu</v>
      </c>
      <c r="DV85" s="69" t="str">
        <f t="shared" si="143"/>
        <v>kat</v>
      </c>
      <c r="DW85" s="69" t="str">
        <f t="shared" si="144"/>
        <v/>
      </c>
      <c r="DX85" s="62" t="str">
        <f t="shared" si="145"/>
        <v>imepre-klu-kat</v>
      </c>
      <c r="DY85" s="43" t="s">
        <v>0</v>
      </c>
      <c r="DZ85" s="54">
        <f>IF(AN85="","",MAX(DZ$12:DZ84)+1)</f>
        <v>3455</v>
      </c>
      <c r="EA85" s="69">
        <f t="shared" si="146"/>
        <v>353</v>
      </c>
      <c r="EB85" s="69">
        <f t="shared" si="147"/>
        <v>1188</v>
      </c>
      <c r="EC85" s="69">
        <f t="shared" si="148"/>
        <v>1071</v>
      </c>
      <c r="ED85" s="69">
        <f t="shared" si="149"/>
        <v>1</v>
      </c>
      <c r="EE85" s="69">
        <f t="shared" si="89"/>
        <v>1</v>
      </c>
      <c r="EF85" s="69">
        <f t="shared" si="150"/>
        <v>1</v>
      </c>
      <c r="EG85" s="69" t="str">
        <f t="shared" si="151"/>
        <v>0</v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>INSERT INTO rezultat(id,stazakategorija_id,imeprezime_id,vrijeme_sec,status_id,registracija,uparivanje_id,originalstatus_id,imeprezimealias_id,klubalias_id,kategorijaalias_id) VALUES (3455,353,1188,1071,1,1,1,0,Null,Null,Null);</v>
      </c>
      <c r="EM85" s="43" t="s">
        <v>0</v>
      </c>
      <c r="EN85" s="16" t="str">
        <f t="shared" si="9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5" s="43" t="s">
        <v>0</v>
      </c>
      <c r="EP85" s="167" t="str">
        <f t="shared" si="155"/>
        <v xml:space="preserve">
INSERT INTO rezultat(id,stazakategorija_id,imeprezime_id,vrijeme_sec,status_id,registracija,uparivanje_id,originalstatus_id,imeprezimealias_id,klubalias_id,kategorijaalias_id) VALUES (3455,353,1188,1071,1,1,1,0,Null,Null,Null);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M55</v>
      </c>
      <c r="C86" s="27" t="s">
        <v>0</v>
      </c>
      <c r="D86" s="27" t="str">
        <f>IF(csv!F76="","",TRIM(csv!F76))</f>
        <v>Gábor</v>
      </c>
      <c r="E86" s="27" t="str">
        <f>IF(csv!E76="","",TRIM(csv!E76))</f>
        <v>Erdős</v>
      </c>
      <c r="F86" s="27" t="s">
        <v>0</v>
      </c>
      <c r="G86" s="69" t="str">
        <f>IF(csv!M76="","",TRIM(csv!M76))</f>
        <v>18:27</v>
      </c>
      <c r="H86" s="69" t="str">
        <f>IF(csv!N76="","",TRIM(csv!N76))</f>
        <v>0</v>
      </c>
      <c r="I86" s="27" t="s">
        <v>0</v>
      </c>
      <c r="J86" s="27" t="str">
        <f>IF(csv!P76="","",TRIM(csv!P76))</f>
        <v>Kanizsa</v>
      </c>
      <c r="K86" s="27" t="str">
        <f>IF(csv!Q76="","",TRIM(csv!Q76))</f>
        <v>Nagykanizsa</v>
      </c>
      <c r="L86" s="27" t="s">
        <v>0</v>
      </c>
      <c r="M86" s="62" t="str">
        <f>IF(csv!R76="","",TRIM(csv!R76))</f>
        <v>HUN</v>
      </c>
      <c r="N86" s="43" t="s">
        <v>0</v>
      </c>
      <c r="O86" s="224" t="str">
        <f t="shared" si="92"/>
        <v>ok</v>
      </c>
      <c r="P86" s="43"/>
      <c r="Q86" s="48" t="str">
        <f t="shared" si="93"/>
        <v>M55</v>
      </c>
      <c r="R86" s="69">
        <f>IF(Q86="","",IF(COUNTIF(Q$12:Q85,Q86)=0,R85+1,R85))</f>
        <v>7</v>
      </c>
      <c r="S86" s="69">
        <f t="shared" si="94"/>
        <v>204</v>
      </c>
      <c r="T86" s="69">
        <f t="shared" si="95"/>
        <v>228</v>
      </c>
      <c r="U86" s="62" t="str">
        <f t="shared" si="96"/>
        <v>M55</v>
      </c>
      <c r="V86" s="43" t="s">
        <v>0</v>
      </c>
      <c r="W86" s="209" t="str">
        <f t="shared" si="97"/>
        <v>M55</v>
      </c>
      <c r="X86" s="259">
        <f t="shared" si="98"/>
        <v>353</v>
      </c>
      <c r="Y86" s="210" t="str">
        <f t="shared" si="79"/>
        <v/>
      </c>
      <c r="Z86" s="43" t="s">
        <v>0</v>
      </c>
      <c r="AA86" s="48" t="str">
        <f t="shared" si="99"/>
        <v>HUN</v>
      </c>
      <c r="AB86" s="69">
        <f t="shared" si="100"/>
        <v>3</v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>HUN</v>
      </c>
      <c r="AK86" s="150">
        <f t="shared" si="103"/>
        <v>3</v>
      </c>
      <c r="AL86" s="43"/>
      <c r="AM86" s="48" t="str">
        <f t="shared" si="104"/>
        <v>Gábor</v>
      </c>
      <c r="AN86" s="27" t="str">
        <f t="shared" si="105"/>
        <v>Erdős</v>
      </c>
      <c r="AO86" s="69">
        <f t="shared" si="106"/>
        <v>2184</v>
      </c>
      <c r="AP86" s="69" t="str">
        <f t="shared" si="107"/>
        <v/>
      </c>
      <c r="AQ86" s="27" t="str">
        <f t="shared" si="108"/>
        <v>Gábor</v>
      </c>
      <c r="AR86" s="62" t="str">
        <f t="shared" si="109"/>
        <v>Erdős</v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>Gábor</v>
      </c>
      <c r="BI86" s="27" t="str">
        <f t="shared" si="115"/>
        <v>Erdős</v>
      </c>
      <c r="BJ86" s="69" t="str">
        <f t="shared" si="116"/>
        <v/>
      </c>
      <c r="BK86" s="49">
        <f t="shared" si="117"/>
        <v>2184</v>
      </c>
      <c r="BL86" s="43" t="s">
        <v>0</v>
      </c>
      <c r="BM86" s="48" t="str">
        <f t="shared" si="118"/>
        <v>Kanizsa</v>
      </c>
      <c r="BN86" s="27" t="str">
        <f t="shared" si="119"/>
        <v>Nagykanizsa</v>
      </c>
      <c r="BO86" s="69" t="str">
        <f t="shared" si="120"/>
        <v>NEMA</v>
      </c>
      <c r="BP86" s="69">
        <f t="shared" si="81"/>
        <v>7</v>
      </c>
      <c r="BQ86" s="27" t="str">
        <f t="shared" si="82"/>
        <v>Nagykanizsai ZSE</v>
      </c>
      <c r="BR86" s="27" t="str" cm="1">
        <f t="array" ref="BR86">IFERROR(""&amp;INDEX(regNatjecatelj_klub,DI86),"")</f>
        <v>Nagykanizsai ZSE</v>
      </c>
      <c r="BS86" s="82" t="str">
        <f t="shared" si="121"/>
        <v/>
      </c>
      <c r="BT86" s="62" t="str">
        <f t="shared" si="122"/>
        <v>Nagykanizsai ZSE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Nagykanizsai ZSE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23</v>
      </c>
      <c r="CM86" s="150">
        <f>IF(BP86="","",IF(BP86&lt;&gt;"NEMA",BP86,IF(CE86&lt;&gt;"",CE86,IFERROR(INDEX(CM$12:CM85,MATCH(BN86,BN$12:BN85,0)),""))))</f>
        <v>7</v>
      </c>
      <c r="CN86" s="43" t="s">
        <v>0</v>
      </c>
      <c r="CO86" s="54" t="str">
        <f t="shared" si="129"/>
        <v>18:27</v>
      </c>
      <c r="CP86" s="69" t="str">
        <f t="shared" si="130"/>
        <v>0</v>
      </c>
      <c r="CQ86" s="216" t="str">
        <f t="shared" si="131"/>
        <v/>
      </c>
      <c r="CR86" s="217">
        <f t="shared" si="78"/>
        <v>1107</v>
      </c>
      <c r="CS86" s="150">
        <f t="shared" si="83"/>
        <v>1</v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>M</v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>Gábor – Erdős</v>
      </c>
      <c r="DI86" s="49">
        <f t="shared" si="136"/>
        <v>67</v>
      </c>
      <c r="DJ86" s="43" t="s">
        <v>0</v>
      </c>
      <c r="DK86" s="48" t="str">
        <f t="shared" si="137"/>
        <v>Gábor – Erdős – Nagykanizsai ZSE</v>
      </c>
      <c r="DL86" s="49">
        <f t="shared" si="138"/>
        <v>67</v>
      </c>
      <c r="DM86" s="43" t="s">
        <v>0</v>
      </c>
      <c r="DN86" s="48" t="str">
        <f t="shared" si="139"/>
        <v>Gábor – Erdős – Nagykanizsai ZSE – M55</v>
      </c>
      <c r="DO86" s="49" t="str">
        <f t="shared" si="140"/>
        <v>NEMA</v>
      </c>
      <c r="DP86" s="43" t="s">
        <v>0</v>
      </c>
      <c r="DQ86" s="54">
        <f t="shared" si="141"/>
        <v>67</v>
      </c>
      <c r="DR86" s="49" cm="1">
        <f t="array" ref="DR86">IF(DQ86&lt;&gt;"",INDEX(regNatjecatelj_id,DQ86,0),IF(BF86&lt;&gt;"",BF86,""))</f>
        <v>2184</v>
      </c>
      <c r="DS86" s="43" t="s">
        <v>0</v>
      </c>
      <c r="DT86" s="54" t="str">
        <f t="shared" si="142"/>
        <v>imepre</v>
      </c>
      <c r="DU86" s="69" t="str">
        <f t="shared" si="88"/>
        <v>klu(ali)</v>
      </c>
      <c r="DV86" s="69" t="str">
        <f t="shared" si="143"/>
        <v>kat</v>
      </c>
      <c r="DW86" s="69" t="str">
        <f t="shared" si="144"/>
        <v/>
      </c>
      <c r="DX86" s="62" t="str">
        <f t="shared" si="145"/>
        <v>imepre-klu(ali)-kat</v>
      </c>
      <c r="DY86" s="43" t="s">
        <v>0</v>
      </c>
      <c r="DZ86" s="54">
        <f>IF(AN86="","",MAX(DZ$12:DZ85)+1)</f>
        <v>3456</v>
      </c>
      <c r="EA86" s="69">
        <f t="shared" si="146"/>
        <v>353</v>
      </c>
      <c r="EB86" s="69">
        <f t="shared" si="147"/>
        <v>2184</v>
      </c>
      <c r="EC86" s="69">
        <f t="shared" si="148"/>
        <v>1107</v>
      </c>
      <c r="ED86" s="69">
        <f t="shared" si="149"/>
        <v>1</v>
      </c>
      <c r="EE86" s="69">
        <f t="shared" si="89"/>
        <v>0</v>
      </c>
      <c r="EF86" s="69">
        <f t="shared" si="150"/>
        <v>3</v>
      </c>
      <c r="EG86" s="69" t="str">
        <f t="shared" si="151"/>
        <v>0</v>
      </c>
      <c r="EH86" s="69" t="str">
        <f t="shared" si="90"/>
        <v/>
      </c>
      <c r="EI86" s="69">
        <f t="shared" si="152"/>
        <v>7</v>
      </c>
      <c r="EJ86" s="49" t="str">
        <f t="shared" si="153"/>
        <v/>
      </c>
      <c r="EK86" s="43" t="s">
        <v>0</v>
      </c>
      <c r="EL86" s="16" t="str">
        <f t="shared" si="154"/>
        <v>INSERT INTO rezultat(id,stazakategorija_id,imeprezime_id,vrijeme_sec,status_id,registracija,uparivanje_id,originalstatus_id,imeprezimealias_id,klubalias_id,kategorijaalias_id) VALUES (3456,353,2184,1107,1,0,3,0,Null,7,Null);</v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5"/>
        <v xml:space="preserve">
INSERT INTO rezultat(id,stazakategorija_id,imeprezime_id,vrijeme_sec,status_id,registracija,uparivanje_id,originalstatus_id,imeprezimealias_id,klubalias_id,kategorijaalias_id) VALUES (3456,353,2184,1107,1,0,3,0,Null,7,Null);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M55</v>
      </c>
      <c r="C87" s="27" t="s">
        <v>0</v>
      </c>
      <c r="D87" s="27" t="str">
        <f>IF(csv!F77="","",TRIM(csv!F77))</f>
        <v>Darko</v>
      </c>
      <c r="E87" s="27" t="str">
        <f>IF(csv!E77="","",TRIM(csv!E77))</f>
        <v>Raškaj</v>
      </c>
      <c r="F87" s="27" t="s">
        <v>0</v>
      </c>
      <c r="G87" s="69" t="str">
        <f>IF(csv!M77="","",TRIM(csv!M77))</f>
        <v>19:13</v>
      </c>
      <c r="H87" s="69" t="str">
        <f>IF(csv!N77="","",TRIM(csv!N77))</f>
        <v>0</v>
      </c>
      <c r="I87" s="27" t="s">
        <v>0</v>
      </c>
      <c r="J87" s="27" t="str">
        <f>IF(csv!P77="","",TRIM(csv!P77))</f>
        <v>KAP</v>
      </c>
      <c r="K87" s="27" t="str">
        <f>IF(csv!Q77="","",TRIM(csv!Q77))</f>
        <v>OK Kapela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2"/>
        <v>ok</v>
      </c>
      <c r="P87" s="43"/>
      <c r="Q87" s="48" t="str">
        <f t="shared" si="93"/>
        <v>M55</v>
      </c>
      <c r="R87" s="69">
        <f>IF(Q87="","",IF(COUNTIF(Q$12:Q86,Q87)=0,R86+1,R86))</f>
        <v>7</v>
      </c>
      <c r="S87" s="69">
        <f t="shared" si="94"/>
        <v>204</v>
      </c>
      <c r="T87" s="69">
        <f t="shared" si="95"/>
        <v>228</v>
      </c>
      <c r="U87" s="62" t="str">
        <f t="shared" si="96"/>
        <v>M55</v>
      </c>
      <c r="V87" s="43" t="s">
        <v>0</v>
      </c>
      <c r="W87" s="209" t="str">
        <f t="shared" si="97"/>
        <v>M55</v>
      </c>
      <c r="X87" s="259">
        <f t="shared" si="98"/>
        <v>353</v>
      </c>
      <c r="Y87" s="210" t="str">
        <f t="shared" si="79"/>
        <v/>
      </c>
      <c r="Z87" s="43" t="s">
        <v>0</v>
      </c>
      <c r="AA87" s="48" t="str">
        <f t="shared" si="99"/>
        <v>CRO</v>
      </c>
      <c r="AB87" s="69">
        <f t="shared" si="100"/>
        <v>1</v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>CRO</v>
      </c>
      <c r="AK87" s="150">
        <f t="shared" si="103"/>
        <v>1</v>
      </c>
      <c r="AL87" s="43"/>
      <c r="AM87" s="48" t="str">
        <f t="shared" si="104"/>
        <v>Darko</v>
      </c>
      <c r="AN87" s="27" t="str">
        <f t="shared" si="105"/>
        <v>Raškaj</v>
      </c>
      <c r="AO87" s="69">
        <f t="shared" si="106"/>
        <v>1363</v>
      </c>
      <c r="AP87" s="69" t="str">
        <f t="shared" si="107"/>
        <v/>
      </c>
      <c r="AQ87" s="27" t="str">
        <f t="shared" si="108"/>
        <v>Darko</v>
      </c>
      <c r="AR87" s="62" t="str">
        <f t="shared" si="109"/>
        <v>Raškaj</v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>Darko</v>
      </c>
      <c r="BI87" s="27" t="str">
        <f t="shared" si="115"/>
        <v>Raškaj</v>
      </c>
      <c r="BJ87" s="69" t="str">
        <f t="shared" si="116"/>
        <v/>
      </c>
      <c r="BK87" s="49">
        <f t="shared" si="117"/>
        <v>1363</v>
      </c>
      <c r="BL87" s="43" t="s">
        <v>0</v>
      </c>
      <c r="BM87" s="48" t="str">
        <f t="shared" si="118"/>
        <v>KAP</v>
      </c>
      <c r="BN87" s="27" t="str">
        <f t="shared" si="119"/>
        <v>OK Kapela</v>
      </c>
      <c r="BO87" s="69">
        <f t="shared" si="120"/>
        <v>5</v>
      </c>
      <c r="BP87" s="69" t="str">
        <f t="shared" si="81"/>
        <v/>
      </c>
      <c r="BQ87" s="27" t="str">
        <f t="shared" si="82"/>
        <v>OK Kapela</v>
      </c>
      <c r="BR87" s="27" t="str" cm="1">
        <f t="array" ref="BR87">IFERROR(""&amp;INDEX(regNatjecatelj_klub,DI87),"")</f>
        <v>OK Kapela</v>
      </c>
      <c r="BS87" s="82" t="str">
        <f t="shared" si="121"/>
        <v/>
      </c>
      <c r="BT87" s="62" t="str">
        <f t="shared" si="122"/>
        <v>OK Kapela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Kapela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5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29"/>
        <v>19:13</v>
      </c>
      <c r="CP87" s="69" t="str">
        <f t="shared" si="130"/>
        <v>0</v>
      </c>
      <c r="CQ87" s="216" t="str">
        <f t="shared" si="131"/>
        <v/>
      </c>
      <c r="CR87" s="217">
        <f t="shared" si="78"/>
        <v>1153</v>
      </c>
      <c r="CS87" s="150">
        <f t="shared" si="83"/>
        <v>1</v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>M</v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>Darko – Raškaj</v>
      </c>
      <c r="DI87" s="49">
        <f t="shared" si="136"/>
        <v>415</v>
      </c>
      <c r="DJ87" s="43" t="s">
        <v>0</v>
      </c>
      <c r="DK87" s="48" t="str">
        <f t="shared" si="137"/>
        <v>Darko – Raškaj – OK Kapela</v>
      </c>
      <c r="DL87" s="49">
        <f t="shared" si="138"/>
        <v>415</v>
      </c>
      <c r="DM87" s="43" t="s">
        <v>0</v>
      </c>
      <c r="DN87" s="48" t="str">
        <f t="shared" si="139"/>
        <v>Darko – Raškaj – OK Kapela – M55</v>
      </c>
      <c r="DO87" s="49">
        <f t="shared" si="140"/>
        <v>415</v>
      </c>
      <c r="DP87" s="43" t="s">
        <v>0</v>
      </c>
      <c r="DQ87" s="54">
        <f t="shared" si="141"/>
        <v>415</v>
      </c>
      <c r="DR87" s="49" cm="1">
        <f t="array" ref="DR87">IF(DQ87&lt;&gt;"",INDEX(regNatjecatelj_id,DQ87,0),IF(BF87&lt;&gt;"",BF87,""))</f>
        <v>1363</v>
      </c>
      <c r="DS87" s="43" t="s">
        <v>0</v>
      </c>
      <c r="DT87" s="54" t="str">
        <f t="shared" si="142"/>
        <v>imepre</v>
      </c>
      <c r="DU87" s="69" t="str">
        <f t="shared" si="88"/>
        <v>klu</v>
      </c>
      <c r="DV87" s="69" t="str">
        <f t="shared" si="143"/>
        <v>kat</v>
      </c>
      <c r="DW87" s="69" t="str">
        <f t="shared" si="144"/>
        <v/>
      </c>
      <c r="DX87" s="62" t="str">
        <f t="shared" si="145"/>
        <v>imepre-klu-kat</v>
      </c>
      <c r="DY87" s="43" t="s">
        <v>0</v>
      </c>
      <c r="DZ87" s="54">
        <f>IF(AN87="","",MAX(DZ$12:DZ86)+1)</f>
        <v>3457</v>
      </c>
      <c r="EA87" s="69">
        <f t="shared" si="146"/>
        <v>353</v>
      </c>
      <c r="EB87" s="69">
        <f t="shared" si="147"/>
        <v>1363</v>
      </c>
      <c r="EC87" s="69">
        <f t="shared" si="148"/>
        <v>1153</v>
      </c>
      <c r="ED87" s="69">
        <f t="shared" si="149"/>
        <v>1</v>
      </c>
      <c r="EE87" s="69">
        <f t="shared" si="89"/>
        <v>1</v>
      </c>
      <c r="EF87" s="69">
        <f t="shared" si="150"/>
        <v>1</v>
      </c>
      <c r="EG87" s="69" t="str">
        <f t="shared" si="151"/>
        <v>0</v>
      </c>
      <c r="EH87" s="69" t="str">
        <f t="shared" si="90"/>
        <v/>
      </c>
      <c r="EI87" s="69" t="str">
        <f t="shared" si="152"/>
        <v/>
      </c>
      <c r="EJ87" s="49" t="str">
        <f t="shared" si="153"/>
        <v/>
      </c>
      <c r="EK87" s="43" t="s">
        <v>0</v>
      </c>
      <c r="EL87" s="16" t="str">
        <f t="shared" si="154"/>
        <v>INSERT INTO rezultat(id,stazakategorija_id,imeprezime_id,vrijeme_sec,status_id,registracija,uparivanje_id,originalstatus_id,imeprezimealias_id,klubalias_id,kategorijaalias_id) VALUES (3457,353,1363,1153,1,1,1,0,Null,Null,Null);</v>
      </c>
      <c r="EM87" s="43" t="s">
        <v>0</v>
      </c>
      <c r="EN87" s="16" t="str">
        <f t="shared" si="91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7" s="43" t="s">
        <v>0</v>
      </c>
      <c r="EP87" s="167" t="str">
        <f t="shared" si="155"/>
        <v xml:space="preserve">
INSERT INTO rezultat(id,stazakategorija_id,imeprezime_id,vrijeme_sec,status_id,registracija,uparivanje_id,originalstatus_id,imeprezimealias_id,klubalias_id,kategorijaalias_id) VALUES (3457,353,1363,1153,1,1,1,0,Null,Null,Null);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M55</v>
      </c>
      <c r="C88" s="27" t="s">
        <v>0</v>
      </c>
      <c r="D88" s="27" t="str">
        <f>IF(csv!F78="","",TRIM(csv!F78))</f>
        <v>Krešo</v>
      </c>
      <c r="E88" s="27" t="str">
        <f>IF(csv!E78="","",TRIM(csv!E78))</f>
        <v>Špoljar</v>
      </c>
      <c r="F88" s="27" t="s">
        <v>0</v>
      </c>
      <c r="G88" s="69" t="str">
        <f>IF(csv!M78="","",TRIM(csv!M78))</f>
        <v>20:16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2"/>
        <v>ok</v>
      </c>
      <c r="P88" s="43"/>
      <c r="Q88" s="48" t="str">
        <f t="shared" si="93"/>
        <v>M55</v>
      </c>
      <c r="R88" s="69">
        <f>IF(Q88="","",IF(COUNTIF(Q$12:Q87,Q88)=0,R87+1,R87))</f>
        <v>7</v>
      </c>
      <c r="S88" s="69">
        <f t="shared" si="94"/>
        <v>204</v>
      </c>
      <c r="T88" s="69">
        <f t="shared" si="95"/>
        <v>228</v>
      </c>
      <c r="U88" s="62" t="str">
        <f t="shared" si="96"/>
        <v>M55</v>
      </c>
      <c r="V88" s="43" t="s">
        <v>0</v>
      </c>
      <c r="W88" s="209" t="str">
        <f t="shared" si="97"/>
        <v>M55</v>
      </c>
      <c r="X88" s="259">
        <f t="shared" si="98"/>
        <v>353</v>
      </c>
      <c r="Y88" s="210" t="str">
        <f t="shared" si="79"/>
        <v/>
      </c>
      <c r="Z88" s="43" t="s">
        <v>0</v>
      </c>
      <c r="AA88" s="48" t="str">
        <f t="shared" si="99"/>
        <v>CRO</v>
      </c>
      <c r="AB88" s="69">
        <f t="shared" si="100"/>
        <v>1</v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>CRO</v>
      </c>
      <c r="AK88" s="150">
        <f t="shared" si="103"/>
        <v>1</v>
      </c>
      <c r="AL88" s="43"/>
      <c r="AM88" s="48" t="str">
        <f t="shared" si="104"/>
        <v>Krešo</v>
      </c>
      <c r="AN88" s="27" t="str">
        <f t="shared" si="105"/>
        <v>Špoljar</v>
      </c>
      <c r="AO88" s="69">
        <f t="shared" si="106"/>
        <v>1358</v>
      </c>
      <c r="AP88" s="69" t="str">
        <f t="shared" si="107"/>
        <v/>
      </c>
      <c r="AQ88" s="27" t="str">
        <f t="shared" si="108"/>
        <v>Krešo</v>
      </c>
      <c r="AR88" s="62" t="str">
        <f t="shared" si="109"/>
        <v>Špoljar</v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>Krešo</v>
      </c>
      <c r="BI88" s="27" t="str">
        <f t="shared" si="115"/>
        <v>Špoljar</v>
      </c>
      <c r="BJ88" s="69" t="str">
        <f t="shared" si="116"/>
        <v/>
      </c>
      <c r="BK88" s="49">
        <f t="shared" si="117"/>
        <v>1358</v>
      </c>
      <c r="BL88" s="43" t="s">
        <v>0</v>
      </c>
      <c r="BM88" s="48" t="str">
        <f t="shared" si="118"/>
        <v>KAP</v>
      </c>
      <c r="BN88" s="27" t="str">
        <f t="shared" si="119"/>
        <v>OK Kapela</v>
      </c>
      <c r="BO88" s="69">
        <f t="shared" si="120"/>
        <v>5</v>
      </c>
      <c r="BP88" s="69" t="str">
        <f t="shared" si="81"/>
        <v/>
      </c>
      <c r="BQ88" s="27" t="str">
        <f t="shared" si="82"/>
        <v>OK Kapela</v>
      </c>
      <c r="BR88" s="27" t="str" cm="1">
        <f t="array" ref="BR88">IFERROR(""&amp;INDEX(regNatjecatelj_klub,DI88),"")</f>
        <v>OK Kapela</v>
      </c>
      <c r="BS88" s="82" t="str">
        <f t="shared" si="121"/>
        <v/>
      </c>
      <c r="BT88" s="62" t="str">
        <f t="shared" si="122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>20:16</v>
      </c>
      <c r="CP88" s="69" t="str">
        <f t="shared" si="130"/>
        <v>0</v>
      </c>
      <c r="CQ88" s="216" t="str">
        <f t="shared" si="131"/>
        <v/>
      </c>
      <c r="CR88" s="217">
        <f t="shared" si="78"/>
        <v>1216</v>
      </c>
      <c r="CS88" s="150">
        <f t="shared" si="83"/>
        <v>1</v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>M</v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>Krešo – Špoljar</v>
      </c>
      <c r="DI88" s="49">
        <f t="shared" si="136"/>
        <v>429</v>
      </c>
      <c r="DJ88" s="43" t="s">
        <v>0</v>
      </c>
      <c r="DK88" s="48" t="str">
        <f t="shared" si="137"/>
        <v>Krešo – Špoljar – OK Kapela</v>
      </c>
      <c r="DL88" s="49">
        <f t="shared" si="138"/>
        <v>429</v>
      </c>
      <c r="DM88" s="43" t="s">
        <v>0</v>
      </c>
      <c r="DN88" s="48" t="str">
        <f t="shared" si="139"/>
        <v>Krešo – Špoljar – OK Kapela – M55</v>
      </c>
      <c r="DO88" s="49">
        <f t="shared" si="140"/>
        <v>429</v>
      </c>
      <c r="DP88" s="43" t="s">
        <v>0</v>
      </c>
      <c r="DQ88" s="54">
        <f t="shared" si="141"/>
        <v>429</v>
      </c>
      <c r="DR88" s="49" cm="1">
        <f t="array" ref="DR88">IF(DQ88&lt;&gt;"",INDEX(regNatjecatelj_id,DQ88,0),IF(BF88&lt;&gt;"",BF88,""))</f>
        <v>1358</v>
      </c>
      <c r="DS88" s="43" t="s">
        <v>0</v>
      </c>
      <c r="DT88" s="54" t="str">
        <f t="shared" si="142"/>
        <v>imepre</v>
      </c>
      <c r="DU88" s="69" t="str">
        <f t="shared" si="88"/>
        <v>klu</v>
      </c>
      <c r="DV88" s="69" t="str">
        <f t="shared" si="143"/>
        <v>kat</v>
      </c>
      <c r="DW88" s="69" t="str">
        <f t="shared" si="144"/>
        <v/>
      </c>
      <c r="DX88" s="62" t="str">
        <f t="shared" si="145"/>
        <v>imepre-klu-kat</v>
      </c>
      <c r="DY88" s="43" t="s">
        <v>0</v>
      </c>
      <c r="DZ88" s="54">
        <f>IF(AN88="","",MAX(DZ$12:DZ87)+1)</f>
        <v>3458</v>
      </c>
      <c r="EA88" s="69">
        <f t="shared" si="146"/>
        <v>353</v>
      </c>
      <c r="EB88" s="69">
        <f t="shared" si="147"/>
        <v>1358</v>
      </c>
      <c r="EC88" s="69">
        <f t="shared" si="148"/>
        <v>1216</v>
      </c>
      <c r="ED88" s="69">
        <f t="shared" si="149"/>
        <v>1</v>
      </c>
      <c r="EE88" s="69">
        <f t="shared" si="89"/>
        <v>1</v>
      </c>
      <c r="EF88" s="69">
        <f t="shared" si="150"/>
        <v>1</v>
      </c>
      <c r="EG88" s="69" t="str">
        <f t="shared" si="151"/>
        <v>0</v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>INSERT INTO rezultat(id,stazakategorija_id,imeprezime_id,vrijeme_sec,status_id,registracija,uparivanje_id,originalstatus_id,imeprezimealias_id,klubalias_id,kategorijaalias_id) VALUES (3458,353,1358,1216,1,1,1,0,Null,Null,Null);</v>
      </c>
      <c r="EM88" s="43" t="s">
        <v>0</v>
      </c>
      <c r="EN88" s="16" t="str">
        <f t="shared" si="91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8" s="43" t="s">
        <v>0</v>
      </c>
      <c r="EP88" s="167" t="str">
        <f t="shared" si="155"/>
        <v xml:space="preserve">
INSERT INTO rezultat(id,stazakategorija_id,imeprezime_id,vrijeme_sec,status_id,registracija,uparivanje_id,originalstatus_id,imeprezimealias_id,klubalias_id,kategorijaalias_id) VALUES (3458,353,1358,1216,1,1,1,0,Null,Null,Null);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M55</v>
      </c>
      <c r="C89" s="27" t="s">
        <v>0</v>
      </c>
      <c r="D89" s="27" t="str">
        <f>IF(csv!F79="","",TRIM(csv!F79))</f>
        <v>Predrag</v>
      </c>
      <c r="E89" s="27" t="str">
        <f>IF(csv!E79="","",TRIM(csv!E79))</f>
        <v>Labaš</v>
      </c>
      <c r="F89" s="27" t="s">
        <v>0</v>
      </c>
      <c r="G89" s="69" t="str">
        <f>IF(csv!M79="","",TRIM(csv!M79))</f>
        <v>23:09</v>
      </c>
      <c r="H89" s="69" t="str">
        <f>IF(csv!N79="","",TRIM(csv!N79))</f>
        <v>0</v>
      </c>
      <c r="I89" s="27" t="s">
        <v>0</v>
      </c>
      <c r="J89" s="27" t="str">
        <f>IF(csv!P79="","",TRIM(csv!P79))</f>
        <v>OK Varaždin</v>
      </c>
      <c r="K89" s="27" t="str">
        <f>IF(csv!Q79="","",TRIM(csv!Q79))</f>
        <v>OK Varaždin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2"/>
        <v>ok</v>
      </c>
      <c r="P89" s="43"/>
      <c r="Q89" s="48" t="str">
        <f t="shared" si="93"/>
        <v>M55</v>
      </c>
      <c r="R89" s="69">
        <f>IF(Q89="","",IF(COUNTIF(Q$12:Q88,Q89)=0,R88+1,R88))</f>
        <v>7</v>
      </c>
      <c r="S89" s="69">
        <f t="shared" si="94"/>
        <v>204</v>
      </c>
      <c r="T89" s="69">
        <f t="shared" si="95"/>
        <v>228</v>
      </c>
      <c r="U89" s="62" t="str">
        <f t="shared" si="96"/>
        <v>M55</v>
      </c>
      <c r="V89" s="43" t="s">
        <v>0</v>
      </c>
      <c r="W89" s="209" t="str">
        <f t="shared" si="97"/>
        <v>M55</v>
      </c>
      <c r="X89" s="259">
        <f t="shared" si="98"/>
        <v>353</v>
      </c>
      <c r="Y89" s="210" t="str">
        <f t="shared" si="79"/>
        <v/>
      </c>
      <c r="Z89" s="43" t="s">
        <v>0</v>
      </c>
      <c r="AA89" s="48" t="str">
        <f t="shared" si="99"/>
        <v>CRO</v>
      </c>
      <c r="AB89" s="69">
        <f t="shared" si="100"/>
        <v>1</v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>CRO</v>
      </c>
      <c r="AK89" s="150">
        <f t="shared" si="103"/>
        <v>1</v>
      </c>
      <c r="AL89" s="43"/>
      <c r="AM89" s="48" t="str">
        <f t="shared" si="104"/>
        <v>Predrag</v>
      </c>
      <c r="AN89" s="27" t="str">
        <f t="shared" si="105"/>
        <v>Labaš</v>
      </c>
      <c r="AO89" s="69">
        <f t="shared" si="106"/>
        <v>1274</v>
      </c>
      <c r="AP89" s="69" t="str">
        <f t="shared" si="107"/>
        <v/>
      </c>
      <c r="AQ89" s="27" t="str">
        <f t="shared" si="108"/>
        <v>Predrag</v>
      </c>
      <c r="AR89" s="62" t="str">
        <f t="shared" si="109"/>
        <v>Labaš</v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>Predrag</v>
      </c>
      <c r="BI89" s="27" t="str">
        <f t="shared" si="115"/>
        <v>Labaš</v>
      </c>
      <c r="BJ89" s="69" t="str">
        <f t="shared" si="116"/>
        <v/>
      </c>
      <c r="BK89" s="49">
        <f t="shared" si="117"/>
        <v>1274</v>
      </c>
      <c r="BL89" s="43" t="s">
        <v>0</v>
      </c>
      <c r="BM89" s="48" t="str">
        <f t="shared" si="118"/>
        <v>OK Varaždin</v>
      </c>
      <c r="BN89" s="27" t="str">
        <f t="shared" si="119"/>
        <v>OK Varaždin</v>
      </c>
      <c r="BO89" s="69">
        <f t="shared" si="120"/>
        <v>11</v>
      </c>
      <c r="BP89" s="69" t="str">
        <f t="shared" si="81"/>
        <v/>
      </c>
      <c r="BQ89" s="27" t="str">
        <f t="shared" si="82"/>
        <v>OK Varaždin</v>
      </c>
      <c r="BR89" s="27" t="str" cm="1">
        <f t="array" ref="BR89">IFERROR(""&amp;INDEX(regNatjecatelj_klub,DI89),"")</f>
        <v>OK Varaždin</v>
      </c>
      <c r="BS89" s="82" t="str">
        <f t="shared" si="121"/>
        <v/>
      </c>
      <c r="BT89" s="62" t="str">
        <f t="shared" si="122"/>
        <v>OK Varaždin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Varaždin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11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29"/>
        <v>23:09</v>
      </c>
      <c r="CP89" s="69" t="str">
        <f t="shared" si="130"/>
        <v>0</v>
      </c>
      <c r="CQ89" s="216" t="str">
        <f t="shared" si="131"/>
        <v/>
      </c>
      <c r="CR89" s="217">
        <f t="shared" si="78"/>
        <v>1389</v>
      </c>
      <c r="CS89" s="150">
        <f t="shared" si="83"/>
        <v>1</v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>M</v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>Predrag – Labaš</v>
      </c>
      <c r="DI89" s="49">
        <f t="shared" si="136"/>
        <v>698</v>
      </c>
      <c r="DJ89" s="43" t="s">
        <v>0</v>
      </c>
      <c r="DK89" s="48" t="str">
        <f t="shared" si="137"/>
        <v>Predrag – Labaš – OK Varaždin</v>
      </c>
      <c r="DL89" s="49">
        <f t="shared" si="138"/>
        <v>698</v>
      </c>
      <c r="DM89" s="43" t="s">
        <v>0</v>
      </c>
      <c r="DN89" s="48" t="str">
        <f t="shared" si="139"/>
        <v>Predrag – Labaš – OK Varaždin – M55</v>
      </c>
      <c r="DO89" s="49">
        <f t="shared" si="140"/>
        <v>698</v>
      </c>
      <c r="DP89" s="43" t="s">
        <v>0</v>
      </c>
      <c r="DQ89" s="54">
        <f t="shared" si="141"/>
        <v>698</v>
      </c>
      <c r="DR89" s="49" cm="1">
        <f t="array" ref="DR89">IF(DQ89&lt;&gt;"",INDEX(regNatjecatelj_id,DQ89,0),IF(BF89&lt;&gt;"",BF89,""))</f>
        <v>1274</v>
      </c>
      <c r="DS89" s="43" t="s">
        <v>0</v>
      </c>
      <c r="DT89" s="54" t="str">
        <f t="shared" si="142"/>
        <v>imepre</v>
      </c>
      <c r="DU89" s="69" t="str">
        <f t="shared" si="88"/>
        <v>klu</v>
      </c>
      <c r="DV89" s="69" t="str">
        <f t="shared" si="143"/>
        <v>kat</v>
      </c>
      <c r="DW89" s="69" t="str">
        <f t="shared" si="144"/>
        <v/>
      </c>
      <c r="DX89" s="62" t="str">
        <f t="shared" si="145"/>
        <v>imepre-klu-kat</v>
      </c>
      <c r="DY89" s="43" t="s">
        <v>0</v>
      </c>
      <c r="DZ89" s="54">
        <f>IF(AN89="","",MAX(DZ$12:DZ88)+1)</f>
        <v>3459</v>
      </c>
      <c r="EA89" s="69">
        <f t="shared" si="146"/>
        <v>353</v>
      </c>
      <c r="EB89" s="69">
        <f t="shared" si="147"/>
        <v>1274</v>
      </c>
      <c r="EC89" s="69">
        <f t="shared" si="148"/>
        <v>1389</v>
      </c>
      <c r="ED89" s="69">
        <f t="shared" si="149"/>
        <v>1</v>
      </c>
      <c r="EE89" s="69">
        <f t="shared" si="89"/>
        <v>1</v>
      </c>
      <c r="EF89" s="69">
        <f t="shared" si="150"/>
        <v>1</v>
      </c>
      <c r="EG89" s="69" t="str">
        <f t="shared" si="151"/>
        <v>0</v>
      </c>
      <c r="EH89" s="69" t="str">
        <f t="shared" si="90"/>
        <v/>
      </c>
      <c r="EI89" s="69" t="str">
        <f t="shared" si="152"/>
        <v/>
      </c>
      <c r="EJ89" s="49" t="str">
        <f t="shared" si="153"/>
        <v/>
      </c>
      <c r="EK89" s="43" t="s">
        <v>0</v>
      </c>
      <c r="EL89" s="16" t="str">
        <f t="shared" si="154"/>
        <v>INSERT INTO rezultat(id,stazakategorija_id,imeprezime_id,vrijeme_sec,status_id,registracija,uparivanje_id,originalstatus_id,imeprezimealias_id,klubalias_id,kategorijaalias_id) VALUES (3459,353,1274,1389,1,1,1,0,Null,Null,Null);</v>
      </c>
      <c r="EM89" s="43" t="s">
        <v>0</v>
      </c>
      <c r="EN89" s="16" t="str">
        <f t="shared" si="91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89" s="43" t="s">
        <v>0</v>
      </c>
      <c r="EP89" s="167" t="str">
        <f t="shared" si="155"/>
        <v xml:space="preserve">
INSERT INTO rezultat(id,stazakategorija_id,imeprezime_id,vrijeme_sec,status_id,registracija,uparivanje_id,originalstatus_id,imeprezimealias_id,klubalias_id,kategorijaalias_id) VALUES (3459,353,1274,1389,1,1,1,0,Null,Null,Null);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M55</v>
      </c>
      <c r="C90" s="27" t="s">
        <v>0</v>
      </c>
      <c r="D90" s="27" t="str">
        <f>IF(csv!F80="","",TRIM(csv!F80))</f>
        <v>Josip</v>
      </c>
      <c r="E90" s="27" t="str">
        <f>IF(csv!E80="","",TRIM(csv!E80))</f>
        <v>Matijašić</v>
      </c>
      <c r="F90" s="27" t="s">
        <v>0</v>
      </c>
      <c r="G90" s="69" t="str">
        <f>IF(csv!M80="","",TRIM(csv!M80))</f>
        <v>27:03</v>
      </c>
      <c r="H90" s="69" t="str">
        <f>IF(csv!N80="","",TRIM(csv!N80))</f>
        <v>0</v>
      </c>
      <c r="I90" s="27" t="s">
        <v>0</v>
      </c>
      <c r="J90" s="27" t="str">
        <f>IF(csv!P80="","",TRIM(csv!P80))</f>
        <v>Vihor</v>
      </c>
      <c r="K90" s="27" t="str">
        <f>IF(csv!Q80="","",TRIM(csv!Q80))</f>
        <v>OK Vihor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2"/>
        <v>ok</v>
      </c>
      <c r="P90" s="43"/>
      <c r="Q90" s="48" t="str">
        <f t="shared" si="93"/>
        <v>M55</v>
      </c>
      <c r="R90" s="69">
        <f>IF(Q90="","",IF(COUNTIF(Q$12:Q89,Q90)=0,R89+1,R89))</f>
        <v>7</v>
      </c>
      <c r="S90" s="69">
        <f t="shared" si="94"/>
        <v>204</v>
      </c>
      <c r="T90" s="69">
        <f t="shared" si="95"/>
        <v>228</v>
      </c>
      <c r="U90" s="62" t="str">
        <f t="shared" si="96"/>
        <v>M55</v>
      </c>
      <c r="V90" s="43" t="s">
        <v>0</v>
      </c>
      <c r="W90" s="209" t="str">
        <f t="shared" si="97"/>
        <v>M55</v>
      </c>
      <c r="X90" s="259">
        <f t="shared" si="98"/>
        <v>353</v>
      </c>
      <c r="Y90" s="210" t="str">
        <f t="shared" si="79"/>
        <v/>
      </c>
      <c r="Z90" s="43" t="s">
        <v>0</v>
      </c>
      <c r="AA90" s="48" t="str">
        <f t="shared" si="99"/>
        <v>CRO</v>
      </c>
      <c r="AB90" s="69">
        <f t="shared" si="100"/>
        <v>1</v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>CRO</v>
      </c>
      <c r="AK90" s="150">
        <f t="shared" si="103"/>
        <v>1</v>
      </c>
      <c r="AL90" s="43"/>
      <c r="AM90" s="48" t="str">
        <f t="shared" si="104"/>
        <v>Josip</v>
      </c>
      <c r="AN90" s="27" t="str">
        <f t="shared" si="105"/>
        <v>Matijašić</v>
      </c>
      <c r="AO90" s="69">
        <f t="shared" si="106"/>
        <v>1271</v>
      </c>
      <c r="AP90" s="69" t="str">
        <f t="shared" si="107"/>
        <v/>
      </c>
      <c r="AQ90" s="27" t="str">
        <f t="shared" si="108"/>
        <v>Josip</v>
      </c>
      <c r="AR90" s="62" t="str">
        <f t="shared" si="109"/>
        <v>Matijašić</v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>Josip</v>
      </c>
      <c r="BI90" s="27" t="str">
        <f t="shared" si="115"/>
        <v>Matijašić</v>
      </c>
      <c r="BJ90" s="69" t="str">
        <f t="shared" si="116"/>
        <v/>
      </c>
      <c r="BK90" s="49">
        <f t="shared" si="117"/>
        <v>1271</v>
      </c>
      <c r="BL90" s="43" t="s">
        <v>0</v>
      </c>
      <c r="BM90" s="48" t="str">
        <f t="shared" si="118"/>
        <v>Vihor</v>
      </c>
      <c r="BN90" s="27" t="str">
        <f t="shared" si="119"/>
        <v>OK Vihor</v>
      </c>
      <c r="BO90" s="69">
        <f t="shared" si="120"/>
        <v>12</v>
      </c>
      <c r="BP90" s="69" t="str">
        <f t="shared" si="81"/>
        <v/>
      </c>
      <c r="BQ90" s="27" t="str">
        <f t="shared" si="82"/>
        <v>OK Vihor</v>
      </c>
      <c r="BR90" s="27" t="str" cm="1">
        <f t="array" ref="BR90">IFERROR(""&amp;INDEX(regNatjecatelj_klub,DI90),"")</f>
        <v>OK Vihor</v>
      </c>
      <c r="BS90" s="82" t="str">
        <f t="shared" si="121"/>
        <v/>
      </c>
      <c r="BT90" s="62" t="str">
        <f t="shared" si="122"/>
        <v>OK Vihor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Vihor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>27:03</v>
      </c>
      <c r="CP90" s="69" t="str">
        <f t="shared" si="130"/>
        <v>0</v>
      </c>
      <c r="CQ90" s="216" t="str">
        <f t="shared" si="131"/>
        <v/>
      </c>
      <c r="CR90" s="217">
        <f t="shared" si="78"/>
        <v>1623</v>
      </c>
      <c r="CS90" s="150">
        <f t="shared" si="83"/>
        <v>1</v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>M</v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>Josip – Matijašić</v>
      </c>
      <c r="DI90" s="49">
        <f t="shared" si="136"/>
        <v>949</v>
      </c>
      <c r="DJ90" s="43" t="s">
        <v>0</v>
      </c>
      <c r="DK90" s="48" t="str">
        <f t="shared" si="137"/>
        <v>Josip – Matijašić – OK Vihor</v>
      </c>
      <c r="DL90" s="49">
        <f t="shared" si="138"/>
        <v>949</v>
      </c>
      <c r="DM90" s="43" t="s">
        <v>0</v>
      </c>
      <c r="DN90" s="48" t="str">
        <f t="shared" si="139"/>
        <v>Josip – Matijašić – OK Vihor – M55</v>
      </c>
      <c r="DO90" s="49">
        <f t="shared" si="140"/>
        <v>949</v>
      </c>
      <c r="DP90" s="43" t="s">
        <v>0</v>
      </c>
      <c r="DQ90" s="54">
        <f t="shared" si="141"/>
        <v>949</v>
      </c>
      <c r="DR90" s="49" cm="1">
        <f t="array" ref="DR90">IF(DQ90&lt;&gt;"",INDEX(regNatjecatelj_id,DQ90,0),IF(BF90&lt;&gt;"",BF90,""))</f>
        <v>1271</v>
      </c>
      <c r="DS90" s="43" t="s">
        <v>0</v>
      </c>
      <c r="DT90" s="54" t="str">
        <f t="shared" si="142"/>
        <v>imepre</v>
      </c>
      <c r="DU90" s="69" t="str">
        <f t="shared" si="88"/>
        <v>klu</v>
      </c>
      <c r="DV90" s="69" t="str">
        <f t="shared" si="143"/>
        <v>kat</v>
      </c>
      <c r="DW90" s="69" t="str">
        <f t="shared" si="144"/>
        <v/>
      </c>
      <c r="DX90" s="62" t="str">
        <f t="shared" si="145"/>
        <v>imepre-klu-kat</v>
      </c>
      <c r="DY90" s="43" t="s">
        <v>0</v>
      </c>
      <c r="DZ90" s="54">
        <f>IF(AN90="","",MAX(DZ$12:DZ89)+1)</f>
        <v>3460</v>
      </c>
      <c r="EA90" s="69">
        <f t="shared" si="146"/>
        <v>353</v>
      </c>
      <c r="EB90" s="69">
        <f t="shared" si="147"/>
        <v>1271</v>
      </c>
      <c r="EC90" s="69">
        <f t="shared" si="148"/>
        <v>1623</v>
      </c>
      <c r="ED90" s="69">
        <f t="shared" si="149"/>
        <v>1</v>
      </c>
      <c r="EE90" s="69">
        <f t="shared" si="89"/>
        <v>1</v>
      </c>
      <c r="EF90" s="69">
        <f t="shared" si="150"/>
        <v>1</v>
      </c>
      <c r="EG90" s="69" t="str">
        <f t="shared" si="151"/>
        <v>0</v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>INSERT INTO rezultat(id,stazakategorija_id,imeprezime_id,vrijeme_sec,status_id,registracija,uparivanje_id,originalstatus_id,imeprezimealias_id,klubalias_id,kategorijaalias_id) VALUES (3460,353,1271,1623,1,1,1,0,Null,Null,Null);</v>
      </c>
      <c r="EM90" s="43" t="s">
        <v>0</v>
      </c>
      <c r="EN90" s="16" t="str">
        <f t="shared" si="91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90" s="43" t="s">
        <v>0</v>
      </c>
      <c r="EP90" s="167" t="str">
        <f t="shared" si="155"/>
        <v xml:space="preserve">
INSERT INTO rezultat(id,stazakategorija_id,imeprezime_id,vrijeme_sec,status_id,registracija,uparivanje_id,originalstatus_id,imeprezimealias_id,klubalias_id,kategorijaalias_id) VALUES (3460,353,1271,1623,1,1,1,0,Null,Null,Null);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M55</v>
      </c>
      <c r="C91" s="27" t="s">
        <v>0</v>
      </c>
      <c r="D91" s="27" t="str">
        <f>IF(csv!F81="","",TRIM(csv!F81))</f>
        <v>Vacant</v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>0</v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>M55</v>
      </c>
      <c r="R91" s="69">
        <f>IF(Q91="","",IF(COUNTIF(Q$12:Q90,Q91)=0,R90+1,R90))</f>
        <v>7</v>
      </c>
      <c r="S91" s="69">
        <f t="shared" si="94"/>
        <v>204</v>
      </c>
      <c r="T91" s="69">
        <f t="shared" si="95"/>
        <v>228</v>
      </c>
      <c r="U91" s="62" t="str">
        <f t="shared" si="96"/>
        <v>M55</v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79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/>
      </c>
      <c r="AK91" s="150" t="str">
        <f t="shared" si="103"/>
        <v/>
      </c>
      <c r="AL91" s="43"/>
      <c r="AM91" s="48" t="str">
        <f t="shared" si="104"/>
        <v/>
      </c>
      <c r="AN91" s="27" t="str">
        <f t="shared" si="105"/>
        <v/>
      </c>
      <c r="AO91" s="69" t="str">
        <f t="shared" si="106"/>
        <v/>
      </c>
      <c r="AP91" s="69" t="str">
        <f t="shared" si="107"/>
        <v/>
      </c>
      <c r="AQ91" s="27" t="str">
        <f t="shared" si="108"/>
        <v/>
      </c>
      <c r="AR91" s="62" t="str">
        <f t="shared" si="109"/>
        <v/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/>
      </c>
      <c r="BI91" s="27" t="str">
        <f t="shared" si="115"/>
        <v/>
      </c>
      <c r="BJ91" s="69" t="str">
        <f t="shared" si="116"/>
        <v/>
      </c>
      <c r="BK91" s="49" t="str">
        <f t="shared" si="117"/>
        <v/>
      </c>
      <c r="BL91" s="43" t="s">
        <v>0</v>
      </c>
      <c r="BM91" s="48" t="str">
        <f t="shared" si="118"/>
        <v/>
      </c>
      <c r="BN91" s="27" t="str">
        <f t="shared" si="119"/>
        <v/>
      </c>
      <c r="BO91" s="69" t="str">
        <f t="shared" si="120"/>
        <v/>
      </c>
      <c r="BP91" s="69" t="str">
        <f t="shared" si="81"/>
        <v/>
      </c>
      <c r="BQ91" s="27" t="str">
        <f t="shared" si="82"/>
        <v/>
      </c>
      <c r="BR91" s="27" t="str" cm="1">
        <f t="array" ref="BR91">IFERROR(""&amp;INDEX(regNatjecatelj_klub,DI91),"")</f>
        <v/>
      </c>
      <c r="BS91" s="82" t="str">
        <f t="shared" si="121"/>
        <v/>
      </c>
      <c r="BT91" s="62" t="str">
        <f t="shared" si="122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/>
      </c>
      <c r="CP91" s="69" t="str">
        <f t="shared" si="130"/>
        <v>0</v>
      </c>
      <c r="CQ91" s="216" t="str">
        <f t="shared" si="131"/>
        <v/>
      </c>
      <c r="CR91" s="217" t="str">
        <f t="shared" si="78"/>
        <v/>
      </c>
      <c r="CS91" s="150" t="str">
        <f t="shared" si="83"/>
        <v/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>M</v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/>
      </c>
      <c r="DI91" s="49" t="str">
        <f t="shared" si="136"/>
        <v/>
      </c>
      <c r="DJ91" s="43" t="s">
        <v>0</v>
      </c>
      <c r="DK91" s="48" t="str">
        <f t="shared" si="137"/>
        <v/>
      </c>
      <c r="DL91" s="49" t="str">
        <f t="shared" si="138"/>
        <v/>
      </c>
      <c r="DM91" s="43" t="s">
        <v>0</v>
      </c>
      <c r="DN91" s="48" t="str">
        <f t="shared" si="139"/>
        <v/>
      </c>
      <c r="DO91" s="49" t="str">
        <f t="shared" si="140"/>
        <v/>
      </c>
      <c r="DP91" s="43" t="s">
        <v>0</v>
      </c>
      <c r="DQ91" s="54" t="str">
        <f t="shared" si="141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2"/>
        <v/>
      </c>
      <c r="DU91" s="69" t="str">
        <f t="shared" si="88"/>
        <v/>
      </c>
      <c r="DV91" s="69" t="str">
        <f t="shared" si="143"/>
        <v/>
      </c>
      <c r="DW91" s="69" t="str">
        <f t="shared" si="144"/>
        <v/>
      </c>
      <c r="DX91" s="62" t="str">
        <f t="shared" si="145"/>
        <v/>
      </c>
      <c r="DY91" s="43" t="s">
        <v>0</v>
      </c>
      <c r="DZ91" s="54" t="str">
        <f>IF(AN91="","",MAX(DZ$12:DZ90)+1)</f>
        <v/>
      </c>
      <c r="EA91" s="69" t="str">
        <f t="shared" si="146"/>
        <v/>
      </c>
      <c r="EB91" s="69" t="str">
        <f t="shared" si="147"/>
        <v/>
      </c>
      <c r="EC91" s="69" t="str">
        <f t="shared" si="148"/>
        <v/>
      </c>
      <c r="ED91" s="69" t="str">
        <f t="shared" si="149"/>
        <v/>
      </c>
      <c r="EE91" s="69" t="str">
        <f t="shared" si="89"/>
        <v/>
      </c>
      <c r="EF91" s="69" t="str">
        <f t="shared" si="150"/>
        <v/>
      </c>
      <c r="EG91" s="69" t="str">
        <f t="shared" si="151"/>
        <v/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5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M55</v>
      </c>
      <c r="C92" s="27" t="s">
        <v>0</v>
      </c>
      <c r="D92" s="27" t="str">
        <f>IF(csv!F82="","",TRIM(csv!F82))</f>
        <v>Vladimir</v>
      </c>
      <c r="E92" s="27" t="str">
        <f>IF(csv!E82="","",TRIM(csv!E82))</f>
        <v>Vinko</v>
      </c>
      <c r="F92" s="27" t="s">
        <v>0</v>
      </c>
      <c r="G92" s="69" t="str">
        <f>IF(csv!M82="","",TRIM(csv!M82))</f>
        <v>17:12</v>
      </c>
      <c r="H92" s="69" t="str">
        <f>IF(csv!N82="","",TRIM(csv!N82))</f>
        <v>3</v>
      </c>
      <c r="I92" s="27" t="s">
        <v>0</v>
      </c>
      <c r="J92" s="27" t="str">
        <f>IF(csv!P82="","",TRIM(csv!P82))</f>
        <v>OKM</v>
      </c>
      <c r="K92" s="27" t="str">
        <f>IF(csv!Q82="","",TRIM(csv!Q82))</f>
        <v>OK Medjimurje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2"/>
        <v>ok</v>
      </c>
      <c r="P92" s="43"/>
      <c r="Q92" s="48" t="str">
        <f t="shared" si="93"/>
        <v>M55</v>
      </c>
      <c r="R92" s="69">
        <f>IF(Q92="","",IF(COUNTIF(Q$12:Q91,Q92)=0,R91+1,R91))</f>
        <v>7</v>
      </c>
      <c r="S92" s="69">
        <f t="shared" si="94"/>
        <v>204</v>
      </c>
      <c r="T92" s="69">
        <f t="shared" si="95"/>
        <v>228</v>
      </c>
      <c r="U92" s="62" t="str">
        <f t="shared" si="96"/>
        <v>M55</v>
      </c>
      <c r="V92" s="43" t="s">
        <v>0</v>
      </c>
      <c r="W92" s="209" t="str">
        <f t="shared" si="97"/>
        <v>M55</v>
      </c>
      <c r="X92" s="259">
        <f t="shared" si="98"/>
        <v>353</v>
      </c>
      <c r="Y92" s="210" t="str">
        <f t="shared" si="79"/>
        <v/>
      </c>
      <c r="Z92" s="43" t="s">
        <v>0</v>
      </c>
      <c r="AA92" s="48" t="str">
        <f t="shared" si="99"/>
        <v>CRO</v>
      </c>
      <c r="AB92" s="69">
        <f t="shared" si="100"/>
        <v>1</v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>CRO</v>
      </c>
      <c r="AK92" s="150">
        <f t="shared" si="103"/>
        <v>1</v>
      </c>
      <c r="AL92" s="43"/>
      <c r="AM92" s="48" t="str">
        <f t="shared" si="104"/>
        <v>Vladimir</v>
      </c>
      <c r="AN92" s="27" t="str">
        <f t="shared" si="105"/>
        <v>Vinko</v>
      </c>
      <c r="AO92" s="69">
        <f t="shared" si="106"/>
        <v>1306</v>
      </c>
      <c r="AP92" s="69" t="str">
        <f t="shared" si="107"/>
        <v/>
      </c>
      <c r="AQ92" s="27" t="str">
        <f t="shared" si="108"/>
        <v>Vladimir</v>
      </c>
      <c r="AR92" s="62" t="str">
        <f t="shared" si="109"/>
        <v>Vinko</v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>Vladimir</v>
      </c>
      <c r="BI92" s="27" t="str">
        <f t="shared" si="115"/>
        <v>Vinko</v>
      </c>
      <c r="BJ92" s="69" t="str">
        <f t="shared" si="116"/>
        <v/>
      </c>
      <c r="BK92" s="49">
        <f t="shared" si="117"/>
        <v>1306</v>
      </c>
      <c r="BL92" s="43" t="s">
        <v>0</v>
      </c>
      <c r="BM92" s="48" t="str">
        <f t="shared" si="118"/>
        <v>OKM</v>
      </c>
      <c r="BN92" s="27" t="str">
        <f t="shared" si="119"/>
        <v>OK Medjimurje</v>
      </c>
      <c r="BO92" s="69" t="str">
        <f t="shared" si="120"/>
        <v>NEMA</v>
      </c>
      <c r="BP92" s="69">
        <f t="shared" si="81"/>
        <v>2</v>
      </c>
      <c r="BQ92" s="27" t="str">
        <f t="shared" si="82"/>
        <v>OK Međimurje</v>
      </c>
      <c r="BR92" s="27" t="str" cm="1">
        <f t="array" ref="BR92">IFERROR(""&amp;INDEX(regNatjecatelj_klub,DI92),"")</f>
        <v>OK Međimurje</v>
      </c>
      <c r="BS92" s="82" t="str">
        <f t="shared" si="121"/>
        <v/>
      </c>
      <c r="BT92" s="62" t="str">
        <f t="shared" si="122"/>
        <v>OK Međimurje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Međimurje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7</v>
      </c>
      <c r="CM92" s="150">
        <f>IF(BP92="","",IF(BP92&lt;&gt;"NEMA",BP92,IF(CE92&lt;&gt;"",CE92,IFERROR(INDEX(CM$12:CM91,MATCH(BN92,BN$12:BN91,0)),""))))</f>
        <v>2</v>
      </c>
      <c r="CN92" s="43" t="s">
        <v>0</v>
      </c>
      <c r="CO92" s="54" t="str">
        <f t="shared" si="129"/>
        <v>17:12</v>
      </c>
      <c r="CP92" s="69" t="str">
        <f t="shared" si="130"/>
        <v>3</v>
      </c>
      <c r="CQ92" s="216" t="str">
        <f t="shared" si="131"/>
        <v/>
      </c>
      <c r="CR92" s="217">
        <f t="shared" si="78"/>
        <v>1032</v>
      </c>
      <c r="CS92" s="150">
        <f t="shared" si="83"/>
        <v>3</v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>M</v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>Vladimir – Vinko</v>
      </c>
      <c r="DI92" s="49">
        <f t="shared" si="136"/>
        <v>576</v>
      </c>
      <c r="DJ92" s="43" t="s">
        <v>0</v>
      </c>
      <c r="DK92" s="48" t="str">
        <f t="shared" si="137"/>
        <v>Vladimir – Vinko – OK Međimurje</v>
      </c>
      <c r="DL92" s="49">
        <f t="shared" si="138"/>
        <v>576</v>
      </c>
      <c r="DM92" s="43" t="s">
        <v>0</v>
      </c>
      <c r="DN92" s="48" t="str">
        <f t="shared" si="139"/>
        <v>Vladimir – Vinko – OK Međimurje – M55</v>
      </c>
      <c r="DO92" s="49">
        <f t="shared" si="140"/>
        <v>576</v>
      </c>
      <c r="DP92" s="43" t="s">
        <v>0</v>
      </c>
      <c r="DQ92" s="54">
        <f t="shared" si="141"/>
        <v>576</v>
      </c>
      <c r="DR92" s="49" cm="1">
        <f t="array" ref="DR92">IF(DQ92&lt;&gt;"",INDEX(regNatjecatelj_id,DQ92,0),IF(BF92&lt;&gt;"",BF92,""))</f>
        <v>1306</v>
      </c>
      <c r="DS92" s="43" t="s">
        <v>0</v>
      </c>
      <c r="DT92" s="54" t="str">
        <f t="shared" si="142"/>
        <v>imepre</v>
      </c>
      <c r="DU92" s="69" t="str">
        <f t="shared" si="88"/>
        <v>klu(ali)</v>
      </c>
      <c r="DV92" s="69" t="str">
        <f t="shared" si="143"/>
        <v>kat</v>
      </c>
      <c r="DW92" s="69" t="str">
        <f t="shared" si="144"/>
        <v/>
      </c>
      <c r="DX92" s="62" t="str">
        <f t="shared" si="145"/>
        <v>imepre-klu(ali)-kat</v>
      </c>
      <c r="DY92" s="43" t="s">
        <v>0</v>
      </c>
      <c r="DZ92" s="54">
        <f>IF(AN92="","",MAX(DZ$12:DZ91)+1)</f>
        <v>3461</v>
      </c>
      <c r="EA92" s="69">
        <f t="shared" si="146"/>
        <v>353</v>
      </c>
      <c r="EB92" s="69">
        <f t="shared" si="147"/>
        <v>1306</v>
      </c>
      <c r="EC92" s="69">
        <f t="shared" si="148"/>
        <v>1032</v>
      </c>
      <c r="ED92" s="69">
        <f t="shared" si="149"/>
        <v>3</v>
      </c>
      <c r="EE92" s="69">
        <f t="shared" si="89"/>
        <v>1</v>
      </c>
      <c r="EF92" s="69">
        <f t="shared" si="150"/>
        <v>3</v>
      </c>
      <c r="EG92" s="69" t="str">
        <f t="shared" si="151"/>
        <v>3</v>
      </c>
      <c r="EH92" s="69" t="str">
        <f t="shared" si="90"/>
        <v/>
      </c>
      <c r="EI92" s="69">
        <f t="shared" si="152"/>
        <v>2</v>
      </c>
      <c r="EJ92" s="49" t="str">
        <f t="shared" si="153"/>
        <v/>
      </c>
      <c r="EK92" s="43" t="s">
        <v>0</v>
      </c>
      <c r="EL92" s="16" t="str">
        <f t="shared" si="154"/>
        <v>INSERT INTO rezultat(id,stazakategorija_id,imeprezime_id,vrijeme_sec,status_id,registracija,uparivanje_id,originalstatus_id,imeprezimealias_id,klubalias_id,kategorijaalias_id) VALUES (3461,353,1306,1032,3,1,3,3,Null,2,Null);</v>
      </c>
      <c r="EM92" s="43" t="s">
        <v>0</v>
      </c>
      <c r="EN92" s="16" t="str">
        <f t="shared" si="91"/>
        <v>UPDATE
	registar
SET
	potvrda = 1
WHERE
	imeprezime_id=1306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O92" s="43" t="s">
        <v>0</v>
      </c>
      <c r="EP92" s="167" t="str">
        <f t="shared" si="155"/>
        <v xml:space="preserve">
INSERT INTO rezultat(id,stazakategorija_id,imeprezime_id,vrijeme_sec,status_id,registracija,uparivanje_id,originalstatus_id,imeprezimealias_id,klubalias_id,kategorijaalias_id) VALUES (3461,353,1306,1032,3,1,3,3,Null,2,Null);
UPDATE
	registar
SET
	potvrda = 1
WHERE
	imeprezime_id=1306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353)
                         		AND
                         	kategorija_liga.liga_id = 102)
		AND
	datum_od &lt;= '44493'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M65</v>
      </c>
      <c r="C93" s="27" t="s">
        <v>0</v>
      </c>
      <c r="D93" s="27" t="str">
        <f>IF(csv!F83="","",TRIM(csv!F83))</f>
        <v>Milan</v>
      </c>
      <c r="E93" s="27" t="str">
        <f>IF(csv!E83="","",TRIM(csv!E83))</f>
        <v>Turkalj</v>
      </c>
      <c r="F93" s="27" t="s">
        <v>0</v>
      </c>
      <c r="G93" s="69" t="str">
        <f>IF(csv!M83="","",TRIM(csv!M83))</f>
        <v>16:01</v>
      </c>
      <c r="H93" s="69" t="str">
        <f>IF(csv!N83="","",TRIM(csv!N83))</f>
        <v>0</v>
      </c>
      <c r="I93" s="27" t="s">
        <v>0</v>
      </c>
      <c r="J93" s="27" t="str">
        <f>IF(csv!P83="","",TRIM(csv!P83))</f>
        <v>OK Varaždin</v>
      </c>
      <c r="K93" s="27" t="str">
        <f>IF(csv!Q83="","",TRIM(csv!Q83))</f>
        <v>OK Varaždin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2"/>
        <v>ok</v>
      </c>
      <c r="P93" s="43"/>
      <c r="Q93" s="48" t="str">
        <f t="shared" si="93"/>
        <v>M65</v>
      </c>
      <c r="R93" s="69">
        <f>IF(Q93="","",IF(COUNTIF(Q$12:Q92,Q93)=0,R92+1,R92))</f>
        <v>8</v>
      </c>
      <c r="S93" s="69">
        <f t="shared" si="94"/>
        <v>203</v>
      </c>
      <c r="T93" s="69">
        <f t="shared" si="95"/>
        <v>227</v>
      </c>
      <c r="U93" s="62" t="str">
        <f t="shared" si="96"/>
        <v>M65</v>
      </c>
      <c r="V93" s="43" t="s">
        <v>0</v>
      </c>
      <c r="W93" s="209" t="str">
        <f t="shared" si="97"/>
        <v>M65</v>
      </c>
      <c r="X93" s="259">
        <f t="shared" si="98"/>
        <v>354</v>
      </c>
      <c r="Y93" s="210" t="str">
        <f t="shared" si="79"/>
        <v/>
      </c>
      <c r="Z93" s="43" t="s">
        <v>0</v>
      </c>
      <c r="AA93" s="48" t="str">
        <f t="shared" si="99"/>
        <v>CRO</v>
      </c>
      <c r="AB93" s="69">
        <f t="shared" si="100"/>
        <v>1</v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>CRO</v>
      </c>
      <c r="AK93" s="150">
        <f t="shared" si="103"/>
        <v>1</v>
      </c>
      <c r="AL93" s="43"/>
      <c r="AM93" s="48" t="str">
        <f t="shared" si="104"/>
        <v>Milan</v>
      </c>
      <c r="AN93" s="27" t="str">
        <f t="shared" si="105"/>
        <v>Turkalj</v>
      </c>
      <c r="AO93" s="69">
        <f t="shared" si="106"/>
        <v>1568</v>
      </c>
      <c r="AP93" s="69" t="str">
        <f t="shared" si="107"/>
        <v/>
      </c>
      <c r="AQ93" s="27" t="str">
        <f t="shared" si="108"/>
        <v>Milan</v>
      </c>
      <c r="AR93" s="62" t="str">
        <f t="shared" si="109"/>
        <v>Turkalj</v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>Milan</v>
      </c>
      <c r="BI93" s="27" t="str">
        <f t="shared" si="115"/>
        <v>Turkalj</v>
      </c>
      <c r="BJ93" s="69" t="str">
        <f t="shared" si="116"/>
        <v/>
      </c>
      <c r="BK93" s="49">
        <f t="shared" si="117"/>
        <v>1568</v>
      </c>
      <c r="BL93" s="43" t="s">
        <v>0</v>
      </c>
      <c r="BM93" s="48" t="str">
        <f t="shared" si="118"/>
        <v>OK Varaždin</v>
      </c>
      <c r="BN93" s="27" t="str">
        <f t="shared" si="119"/>
        <v>OK Varaždin</v>
      </c>
      <c r="BO93" s="69">
        <f t="shared" si="120"/>
        <v>11</v>
      </c>
      <c r="BP93" s="69" t="str">
        <f t="shared" si="81"/>
        <v/>
      </c>
      <c r="BQ93" s="27" t="str">
        <f t="shared" si="82"/>
        <v>OK Varaždin</v>
      </c>
      <c r="BR93" s="27" t="str" cm="1">
        <f t="array" ref="BR93">IFERROR(""&amp;INDEX(regNatjecatelj_klub,DI93),"")</f>
        <v>OK Varaždin</v>
      </c>
      <c r="BS93" s="82" t="str">
        <f t="shared" si="121"/>
        <v/>
      </c>
      <c r="BT93" s="62" t="str">
        <f t="shared" si="122"/>
        <v>OK Varaždin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Varaždin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11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>16:01</v>
      </c>
      <c r="CP93" s="69" t="str">
        <f t="shared" si="130"/>
        <v>0</v>
      </c>
      <c r="CQ93" s="216" t="str">
        <f t="shared" si="131"/>
        <v/>
      </c>
      <c r="CR93" s="217">
        <f t="shared" si="78"/>
        <v>961</v>
      </c>
      <c r="CS93" s="150">
        <f t="shared" si="83"/>
        <v>1</v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>M</v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>Milan – Turkalj</v>
      </c>
      <c r="DI93" s="49">
        <f t="shared" si="136"/>
        <v>745</v>
      </c>
      <c r="DJ93" s="43" t="s">
        <v>0</v>
      </c>
      <c r="DK93" s="48" t="str">
        <f t="shared" si="137"/>
        <v>Milan – Turkalj – OK Varaždin</v>
      </c>
      <c r="DL93" s="49">
        <f t="shared" si="138"/>
        <v>745</v>
      </c>
      <c r="DM93" s="43" t="s">
        <v>0</v>
      </c>
      <c r="DN93" s="48" t="str">
        <f t="shared" si="139"/>
        <v>Milan – Turkalj – OK Varaždin – M65</v>
      </c>
      <c r="DO93" s="49">
        <f t="shared" si="140"/>
        <v>745</v>
      </c>
      <c r="DP93" s="43" t="s">
        <v>0</v>
      </c>
      <c r="DQ93" s="54">
        <f t="shared" si="141"/>
        <v>745</v>
      </c>
      <c r="DR93" s="49" cm="1">
        <f t="array" ref="DR93">IF(DQ93&lt;&gt;"",INDEX(regNatjecatelj_id,DQ93,0),IF(BF93&lt;&gt;"",BF93,""))</f>
        <v>1568</v>
      </c>
      <c r="DS93" s="43" t="s">
        <v>0</v>
      </c>
      <c r="DT93" s="54" t="str">
        <f t="shared" si="142"/>
        <v>imepre</v>
      </c>
      <c r="DU93" s="69" t="str">
        <f t="shared" si="88"/>
        <v>klu</v>
      </c>
      <c r="DV93" s="69" t="str">
        <f t="shared" si="143"/>
        <v>kat</v>
      </c>
      <c r="DW93" s="69" t="str">
        <f t="shared" si="144"/>
        <v/>
      </c>
      <c r="DX93" s="62" t="str">
        <f t="shared" si="145"/>
        <v>imepre-klu-kat</v>
      </c>
      <c r="DY93" s="43" t="s">
        <v>0</v>
      </c>
      <c r="DZ93" s="54">
        <f>IF(AN93="","",MAX(DZ$12:DZ92)+1)</f>
        <v>3462</v>
      </c>
      <c r="EA93" s="69">
        <f t="shared" si="146"/>
        <v>354</v>
      </c>
      <c r="EB93" s="69">
        <f t="shared" si="147"/>
        <v>1568</v>
      </c>
      <c r="EC93" s="69">
        <f t="shared" si="148"/>
        <v>961</v>
      </c>
      <c r="ED93" s="69">
        <f t="shared" si="149"/>
        <v>1</v>
      </c>
      <c r="EE93" s="69">
        <f t="shared" si="89"/>
        <v>1</v>
      </c>
      <c r="EF93" s="69">
        <f t="shared" si="150"/>
        <v>1</v>
      </c>
      <c r="EG93" s="69" t="str">
        <f t="shared" si="151"/>
        <v>0</v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>INSERT INTO rezultat(id,stazakategorija_id,imeprezime_id,vrijeme_sec,status_id,registracija,uparivanje_id,originalstatus_id,imeprezimealias_id,klubalias_id,kategorijaalias_id) VALUES (3462,354,1568,961,1,1,1,0,Null,Null,Null);</v>
      </c>
      <c r="EM93" s="43" t="s">
        <v>0</v>
      </c>
      <c r="EN93" s="16" t="str">
        <f t="shared" si="91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O93" s="43" t="s">
        <v>0</v>
      </c>
      <c r="EP93" s="167" t="str">
        <f t="shared" si="155"/>
        <v xml:space="preserve">
INSERT INTO rezultat(id,stazakategorija_id,imeprezime_id,vrijeme_sec,status_id,registracija,uparivanje_id,originalstatus_id,imeprezimealias_id,klubalias_id,kategorijaalias_id) VALUES (3462,354,1568,961,1,1,1,0,Null,Null,Null);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M65</v>
      </c>
      <c r="C94" s="27" t="s">
        <v>0</v>
      </c>
      <c r="D94" s="27" t="str">
        <f>IF(csv!F84="","",TRIM(csv!F84))</f>
        <v>Ivica</v>
      </c>
      <c r="E94" s="27" t="str">
        <f>IF(csv!E84="","",TRIM(csv!E84))</f>
        <v>Mesić</v>
      </c>
      <c r="F94" s="27" t="s">
        <v>0</v>
      </c>
      <c r="G94" s="69" t="str">
        <f>IF(csv!M84="","",TRIM(csv!M84))</f>
        <v>16:44</v>
      </c>
      <c r="H94" s="69" t="str">
        <f>IF(csv!N84="","",TRIM(csv!N84))</f>
        <v>0</v>
      </c>
      <c r="I94" s="27" t="s">
        <v>0</v>
      </c>
      <c r="J94" s="27" t="str">
        <f>IF(csv!P84="","",TRIM(csv!P84))</f>
        <v>Vihor</v>
      </c>
      <c r="K94" s="27" t="str">
        <f>IF(csv!Q84="","",TRIM(csv!Q84))</f>
        <v>OK Vihor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2"/>
        <v>ok</v>
      </c>
      <c r="P94" s="43"/>
      <c r="Q94" s="48" t="str">
        <f t="shared" si="93"/>
        <v>M65</v>
      </c>
      <c r="R94" s="69">
        <f>IF(Q94="","",IF(COUNTIF(Q$12:Q93,Q94)=0,R93+1,R93))</f>
        <v>8</v>
      </c>
      <c r="S94" s="69">
        <f t="shared" si="94"/>
        <v>203</v>
      </c>
      <c r="T94" s="69">
        <f t="shared" si="95"/>
        <v>227</v>
      </c>
      <c r="U94" s="62" t="str">
        <f t="shared" si="96"/>
        <v>M65</v>
      </c>
      <c r="V94" s="43" t="s">
        <v>0</v>
      </c>
      <c r="W94" s="209" t="str">
        <f t="shared" si="97"/>
        <v>M65</v>
      </c>
      <c r="X94" s="259">
        <f t="shared" si="98"/>
        <v>354</v>
      </c>
      <c r="Y94" s="210" t="str">
        <f t="shared" si="79"/>
        <v/>
      </c>
      <c r="Z94" s="43" t="s">
        <v>0</v>
      </c>
      <c r="AA94" s="48" t="str">
        <f t="shared" si="99"/>
        <v>CRO</v>
      </c>
      <c r="AB94" s="69">
        <f t="shared" si="100"/>
        <v>1</v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>CRO</v>
      </c>
      <c r="AK94" s="150">
        <f t="shared" si="103"/>
        <v>1</v>
      </c>
      <c r="AL94" s="43"/>
      <c r="AM94" s="48" t="str">
        <f t="shared" si="104"/>
        <v>Ivica</v>
      </c>
      <c r="AN94" s="27" t="str">
        <f t="shared" si="105"/>
        <v>Mesić</v>
      </c>
      <c r="AO94" s="69">
        <f t="shared" si="106"/>
        <v>1548</v>
      </c>
      <c r="AP94" s="69" t="str">
        <f t="shared" si="107"/>
        <v/>
      </c>
      <c r="AQ94" s="27" t="str">
        <f t="shared" si="108"/>
        <v>Ivica</v>
      </c>
      <c r="AR94" s="62" t="str">
        <f t="shared" si="109"/>
        <v>Mesić</v>
      </c>
      <c r="AS94" s="43" t="s">
        <v>0</v>
      </c>
      <c r="AT94" s="78" t="str">
        <f t="shared" si="110"/>
        <v/>
      </c>
      <c r="AU94" s="43" t="s">
        <v>0</v>
      </c>
      <c r="AV94" s="280" t="str">
        <f t="shared" si="80"/>
        <v/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4"/>
        <v>Ivica</v>
      </c>
      <c r="BI94" s="27" t="str">
        <f t="shared" si="115"/>
        <v>Mesić</v>
      </c>
      <c r="BJ94" s="69" t="str">
        <f t="shared" si="116"/>
        <v/>
      </c>
      <c r="BK94" s="49">
        <f t="shared" si="117"/>
        <v>1548</v>
      </c>
      <c r="BL94" s="43" t="s">
        <v>0</v>
      </c>
      <c r="BM94" s="48" t="str">
        <f t="shared" si="118"/>
        <v>Vihor</v>
      </c>
      <c r="BN94" s="27" t="str">
        <f t="shared" si="119"/>
        <v>OK Vihor</v>
      </c>
      <c r="BO94" s="69">
        <f t="shared" si="120"/>
        <v>12</v>
      </c>
      <c r="BP94" s="69" t="str">
        <f t="shared" si="81"/>
        <v/>
      </c>
      <c r="BQ94" s="27" t="str">
        <f t="shared" si="82"/>
        <v>OK Vihor</v>
      </c>
      <c r="BR94" s="27" t="str" cm="1">
        <f t="array" ref="BR94">IFERROR(""&amp;INDEX(regNatjecatelj_klub,DI94),"")</f>
        <v>OK Vihor</v>
      </c>
      <c r="BS94" s="82" t="str">
        <f t="shared" si="121"/>
        <v/>
      </c>
      <c r="BT94" s="62" t="str">
        <f t="shared" si="122"/>
        <v>OK Vihor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Vihor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12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>16:44</v>
      </c>
      <c r="CP94" s="69" t="str">
        <f t="shared" si="130"/>
        <v>0</v>
      </c>
      <c r="CQ94" s="216" t="str">
        <f t="shared" si="131"/>
        <v/>
      </c>
      <c r="CR94" s="217">
        <f t="shared" si="78"/>
        <v>1004</v>
      </c>
      <c r="CS94" s="150">
        <f t="shared" si="83"/>
        <v>1</v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tr">
        <f t="shared" si="85"/>
        <v>M</v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3"/>
        <v/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>Ivica – Mesić</v>
      </c>
      <c r="DI94" s="49">
        <f t="shared" si="136"/>
        <v>956</v>
      </c>
      <c r="DJ94" s="43" t="s">
        <v>0</v>
      </c>
      <c r="DK94" s="48" t="str">
        <f t="shared" si="137"/>
        <v>Ivica – Mesić – OK Vihor</v>
      </c>
      <c r="DL94" s="49">
        <f t="shared" si="138"/>
        <v>956</v>
      </c>
      <c r="DM94" s="43" t="s">
        <v>0</v>
      </c>
      <c r="DN94" s="48" t="str">
        <f t="shared" si="139"/>
        <v>Ivica – Mesić – OK Vihor – M65</v>
      </c>
      <c r="DO94" s="49">
        <f t="shared" si="140"/>
        <v>956</v>
      </c>
      <c r="DP94" s="43" t="s">
        <v>0</v>
      </c>
      <c r="DQ94" s="54">
        <f t="shared" si="141"/>
        <v>956</v>
      </c>
      <c r="DR94" s="49" cm="1">
        <f t="array" ref="DR94">IF(DQ94&lt;&gt;"",INDEX(regNatjecatelj_id,DQ94,0),IF(BF94&lt;&gt;"",BF94,""))</f>
        <v>1548</v>
      </c>
      <c r="DS94" s="43" t="s">
        <v>0</v>
      </c>
      <c r="DT94" s="54" t="str">
        <f t="shared" si="142"/>
        <v>imepre</v>
      </c>
      <c r="DU94" s="69" t="str">
        <f t="shared" si="88"/>
        <v>klu</v>
      </c>
      <c r="DV94" s="69" t="str">
        <f t="shared" si="143"/>
        <v>kat</v>
      </c>
      <c r="DW94" s="69" t="str">
        <f t="shared" si="144"/>
        <v/>
      </c>
      <c r="DX94" s="62" t="str">
        <f t="shared" si="145"/>
        <v>imepre-klu-kat</v>
      </c>
      <c r="DY94" s="43" t="s">
        <v>0</v>
      </c>
      <c r="DZ94" s="54">
        <f>IF(AN94="","",MAX(DZ$12:DZ93)+1)</f>
        <v>3463</v>
      </c>
      <c r="EA94" s="69">
        <f t="shared" si="146"/>
        <v>354</v>
      </c>
      <c r="EB94" s="69">
        <f t="shared" si="147"/>
        <v>1548</v>
      </c>
      <c r="EC94" s="69">
        <f t="shared" si="148"/>
        <v>1004</v>
      </c>
      <c r="ED94" s="69">
        <f t="shared" si="149"/>
        <v>1</v>
      </c>
      <c r="EE94" s="69">
        <f t="shared" si="89"/>
        <v>1</v>
      </c>
      <c r="EF94" s="69">
        <f t="shared" si="150"/>
        <v>1</v>
      </c>
      <c r="EG94" s="69" t="str">
        <f t="shared" si="151"/>
        <v>0</v>
      </c>
      <c r="EH94" s="69" t="str">
        <f t="shared" si="90"/>
        <v/>
      </c>
      <c r="EI94" s="69" t="str">
        <f t="shared" si="152"/>
        <v/>
      </c>
      <c r="EJ94" s="49" t="str">
        <f t="shared" si="153"/>
        <v/>
      </c>
      <c r="EK94" s="43" t="s">
        <v>0</v>
      </c>
      <c r="EL94" s="16" t="str">
        <f t="shared" si="154"/>
        <v>INSERT INTO rezultat(id,stazakategorija_id,imeprezime_id,vrijeme_sec,status_id,registracija,uparivanje_id,originalstatus_id,imeprezimealias_id,klubalias_id,kategorijaalias_id) VALUES (3463,354,1548,1004,1,1,1,0,Null,Null,Null);</v>
      </c>
      <c r="EM94" s="43" t="s">
        <v>0</v>
      </c>
      <c r="EN94" s="16" t="str">
        <f t="shared" si="91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O94" s="43" t="s">
        <v>0</v>
      </c>
      <c r="EP94" s="167" t="str">
        <f t="shared" si="155"/>
        <v xml:space="preserve">
INSERT INTO rezultat(id,stazakategorija_id,imeprezime_id,vrijeme_sec,status_id,registracija,uparivanje_id,originalstatus_id,imeprezimealias_id,klubalias_id,kategorijaalias_id) VALUES (3463,354,1548,1004,1,1,1,0,Null,Null,Null);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M65</v>
      </c>
      <c r="C95" s="27" t="s">
        <v>0</v>
      </c>
      <c r="D95" s="27" t="str">
        <f>IF(csv!F85="","",TRIM(csv!F85))</f>
        <v>Željko</v>
      </c>
      <c r="E95" s="27" t="str">
        <f>IF(csv!E85="","",TRIM(csv!E85))</f>
        <v>Belaj</v>
      </c>
      <c r="F95" s="27" t="s">
        <v>0</v>
      </c>
      <c r="G95" s="69" t="str">
        <f>IF(csv!M85="","",TRIM(csv!M85))</f>
        <v>17:56</v>
      </c>
      <c r="H95" s="69" t="str">
        <f>IF(csv!N85="","",TRIM(csv!N85))</f>
        <v>0</v>
      </c>
      <c r="I95" s="27" t="s">
        <v>0</v>
      </c>
      <c r="J95" s="27" t="str">
        <f>IF(csv!P85="","",TRIM(csv!P85))</f>
        <v>BJE</v>
      </c>
      <c r="K95" s="27" t="str">
        <f>IF(csv!Q85="","",TRIM(csv!Q85))</f>
        <v>OK Bjelovar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2"/>
        <v>ok</v>
      </c>
      <c r="P95" s="43"/>
      <c r="Q95" s="48" t="str">
        <f t="shared" si="93"/>
        <v>M65</v>
      </c>
      <c r="R95" s="69">
        <f>IF(Q95="","",IF(COUNTIF(Q$12:Q94,Q95)=0,R94+1,R94))</f>
        <v>8</v>
      </c>
      <c r="S95" s="69">
        <f t="shared" si="94"/>
        <v>203</v>
      </c>
      <c r="T95" s="69">
        <f t="shared" si="95"/>
        <v>227</v>
      </c>
      <c r="U95" s="62" t="str">
        <f t="shared" si="96"/>
        <v>M65</v>
      </c>
      <c r="V95" s="43" t="s">
        <v>0</v>
      </c>
      <c r="W95" s="209" t="str">
        <f t="shared" si="97"/>
        <v>M65</v>
      </c>
      <c r="X95" s="259">
        <f t="shared" si="98"/>
        <v>354</v>
      </c>
      <c r="Y95" s="210" t="str">
        <f t="shared" si="79"/>
        <v/>
      </c>
      <c r="Z95" s="43" t="s">
        <v>0</v>
      </c>
      <c r="AA95" s="48" t="str">
        <f t="shared" si="99"/>
        <v>CRO</v>
      </c>
      <c r="AB95" s="69">
        <f t="shared" si="100"/>
        <v>1</v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>CRO</v>
      </c>
      <c r="AK95" s="150">
        <f t="shared" si="103"/>
        <v>1</v>
      </c>
      <c r="AL95" s="43"/>
      <c r="AM95" s="48" t="str">
        <f t="shared" si="104"/>
        <v>Željko</v>
      </c>
      <c r="AN95" s="27" t="str">
        <f t="shared" si="105"/>
        <v>Belaj</v>
      </c>
      <c r="AO95" s="69">
        <f t="shared" si="106"/>
        <v>1208</v>
      </c>
      <c r="AP95" s="69" t="str">
        <f t="shared" si="107"/>
        <v/>
      </c>
      <c r="AQ95" s="27" t="str">
        <f t="shared" si="108"/>
        <v>Željko</v>
      </c>
      <c r="AR95" s="62" t="str">
        <f t="shared" si="109"/>
        <v>Belaj</v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>Željko</v>
      </c>
      <c r="BI95" s="27" t="str">
        <f t="shared" si="115"/>
        <v>Belaj</v>
      </c>
      <c r="BJ95" s="69" t="str">
        <f t="shared" si="116"/>
        <v/>
      </c>
      <c r="BK95" s="49">
        <f t="shared" si="117"/>
        <v>1208</v>
      </c>
      <c r="BL95" s="43" t="s">
        <v>0</v>
      </c>
      <c r="BM95" s="48" t="str">
        <f t="shared" si="118"/>
        <v>BJE</v>
      </c>
      <c r="BN95" s="27" t="str">
        <f t="shared" si="119"/>
        <v>OK Bjelovar</v>
      </c>
      <c r="BO95" s="69">
        <f t="shared" si="120"/>
        <v>1</v>
      </c>
      <c r="BP95" s="69" t="str">
        <f t="shared" si="81"/>
        <v/>
      </c>
      <c r="BQ95" s="27" t="str">
        <f t="shared" si="82"/>
        <v>OK Bjelovar</v>
      </c>
      <c r="BR95" s="27" t="str" cm="1">
        <f t="array" ref="BR95">IFERROR(""&amp;INDEX(regNatjecatelj_klub,DI95),"")</f>
        <v>OK Bjelovar</v>
      </c>
      <c r="BS95" s="82" t="str">
        <f t="shared" si="121"/>
        <v/>
      </c>
      <c r="BT95" s="62" t="str">
        <f t="shared" si="122"/>
        <v>OK Bjelovar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Bjelovar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>17:56</v>
      </c>
      <c r="CP95" s="69" t="str">
        <f t="shared" si="130"/>
        <v>0</v>
      </c>
      <c r="CQ95" s="216" t="str">
        <f t="shared" si="131"/>
        <v/>
      </c>
      <c r="CR95" s="217">
        <f t="shared" si="78"/>
        <v>1076</v>
      </c>
      <c r="CS95" s="150">
        <f t="shared" si="83"/>
        <v>1</v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>M</v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>Željko – Belaj</v>
      </c>
      <c r="DI95" s="49">
        <f t="shared" si="136"/>
        <v>85</v>
      </c>
      <c r="DJ95" s="43" t="s">
        <v>0</v>
      </c>
      <c r="DK95" s="48" t="str">
        <f t="shared" si="137"/>
        <v>Željko – Belaj – OK Bjelovar</v>
      </c>
      <c r="DL95" s="49">
        <f t="shared" si="138"/>
        <v>85</v>
      </c>
      <c r="DM95" s="43" t="s">
        <v>0</v>
      </c>
      <c r="DN95" s="48" t="str">
        <f t="shared" si="139"/>
        <v>Željko – Belaj – OK Bjelovar – M65</v>
      </c>
      <c r="DO95" s="49">
        <f t="shared" si="140"/>
        <v>85</v>
      </c>
      <c r="DP95" s="43" t="s">
        <v>0</v>
      </c>
      <c r="DQ95" s="54">
        <f t="shared" si="141"/>
        <v>85</v>
      </c>
      <c r="DR95" s="49" cm="1">
        <f t="array" ref="DR95">IF(DQ95&lt;&gt;"",INDEX(regNatjecatelj_id,DQ95,0),IF(BF95&lt;&gt;"",BF95,""))</f>
        <v>1208</v>
      </c>
      <c r="DS95" s="43" t="s">
        <v>0</v>
      </c>
      <c r="DT95" s="54" t="str">
        <f t="shared" si="142"/>
        <v>imepre</v>
      </c>
      <c r="DU95" s="69" t="str">
        <f t="shared" si="88"/>
        <v>klu</v>
      </c>
      <c r="DV95" s="69" t="str">
        <f t="shared" si="143"/>
        <v>kat</v>
      </c>
      <c r="DW95" s="69" t="str">
        <f t="shared" si="144"/>
        <v/>
      </c>
      <c r="DX95" s="62" t="str">
        <f t="shared" si="145"/>
        <v>imepre-klu-kat</v>
      </c>
      <c r="DY95" s="43" t="s">
        <v>0</v>
      </c>
      <c r="DZ95" s="54">
        <f>IF(AN95="","",MAX(DZ$12:DZ94)+1)</f>
        <v>3464</v>
      </c>
      <c r="EA95" s="69">
        <f t="shared" si="146"/>
        <v>354</v>
      </c>
      <c r="EB95" s="69">
        <f t="shared" si="147"/>
        <v>1208</v>
      </c>
      <c r="EC95" s="69">
        <f t="shared" si="148"/>
        <v>1076</v>
      </c>
      <c r="ED95" s="69">
        <f t="shared" si="149"/>
        <v>1</v>
      </c>
      <c r="EE95" s="69">
        <f t="shared" si="89"/>
        <v>1</v>
      </c>
      <c r="EF95" s="69">
        <f t="shared" si="150"/>
        <v>1</v>
      </c>
      <c r="EG95" s="69" t="str">
        <f t="shared" si="151"/>
        <v>0</v>
      </c>
      <c r="EH95" s="69" t="str">
        <f t="shared" si="90"/>
        <v/>
      </c>
      <c r="EI95" s="69" t="str">
        <f t="shared" si="152"/>
        <v/>
      </c>
      <c r="EJ95" s="49" t="str">
        <f t="shared" si="153"/>
        <v/>
      </c>
      <c r="EK95" s="43" t="s">
        <v>0</v>
      </c>
      <c r="EL95" s="16" t="str">
        <f t="shared" si="154"/>
        <v>INSERT INTO rezultat(id,stazakategorija_id,imeprezime_id,vrijeme_sec,status_id,registracija,uparivanje_id,originalstatus_id,imeprezimealias_id,klubalias_id,kategorijaalias_id) VALUES (3464,354,1208,1076,1,1,1,0,Null,Null,Null);</v>
      </c>
      <c r="EM95" s="43" t="s">
        <v>0</v>
      </c>
      <c r="EN95" s="16" t="str">
        <f t="shared" si="91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O95" s="43" t="s">
        <v>0</v>
      </c>
      <c r="EP95" s="167" t="str">
        <f t="shared" si="155"/>
        <v xml:space="preserve">
INSERT INTO rezultat(id,stazakategorija_id,imeprezime_id,vrijeme_sec,status_id,registracija,uparivanje_id,originalstatus_id,imeprezimealias_id,klubalias_id,kategorijaalias_id) VALUES (3464,354,1208,1076,1,1,1,0,Null,Null,Null);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354)
                         		AND
                         	kategorija_liga.liga_id = 102)
		AND
	datum_od &lt;= '44493'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OPEN</v>
      </c>
      <c r="C96" s="27" t="s">
        <v>0</v>
      </c>
      <c r="D96" s="27" t="str">
        <f>IF(csv!F86="","",TRIM(csv!F86))</f>
        <v>Jasmin</v>
      </c>
      <c r="E96" s="27" t="str">
        <f>IF(csv!E86="","",TRIM(csv!E86))</f>
        <v>Agić</v>
      </c>
      <c r="F96" s="27" t="s">
        <v>0</v>
      </c>
      <c r="G96" s="69" t="str">
        <f>IF(csv!M86="","",TRIM(csv!M86))</f>
        <v>14:42</v>
      </c>
      <c r="H96" s="69" t="str">
        <f>IF(csv!N86="","",TRIM(csv!N86))</f>
        <v>0</v>
      </c>
      <c r="I96" s="27" t="s">
        <v>0</v>
      </c>
      <c r="J96" s="27" t="str">
        <f>IF(csv!P86="","",TRIM(csv!P86))</f>
        <v>DIZ</v>
      </c>
      <c r="K96" s="27" t="str">
        <f>IF(csv!Q86="","",TRIM(csv!Q86))</f>
        <v>Društvo Informatičara Zadar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2"/>
        <v>ok</v>
      </c>
      <c r="P96" s="43"/>
      <c r="Q96" s="48" t="str">
        <f t="shared" si="93"/>
        <v>OPEN</v>
      </c>
      <c r="R96" s="69">
        <f>IF(Q96="","",IF(COUNTIF(Q$12:Q95,Q96)=0,R95+1,R95))</f>
        <v>9</v>
      </c>
      <c r="S96" s="69">
        <f t="shared" si="94"/>
        <v>291</v>
      </c>
      <c r="T96" s="69">
        <f t="shared" si="95"/>
        <v>239</v>
      </c>
      <c r="U96" s="62" t="str">
        <f t="shared" si="96"/>
        <v>Otvorena</v>
      </c>
      <c r="V96" s="43" t="s">
        <v>0</v>
      </c>
      <c r="W96" s="209" t="str">
        <f t="shared" si="97"/>
        <v>Otvorena</v>
      </c>
      <c r="X96" s="259">
        <f t="shared" si="98"/>
        <v>355</v>
      </c>
      <c r="Y96" s="210">
        <f t="shared" si="79"/>
        <v>1</v>
      </c>
      <c r="Z96" s="43" t="s">
        <v>0</v>
      </c>
      <c r="AA96" s="48" t="str">
        <f t="shared" si="99"/>
        <v>CRO</v>
      </c>
      <c r="AB96" s="69">
        <f t="shared" si="100"/>
        <v>1</v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>CRO</v>
      </c>
      <c r="AK96" s="150">
        <f t="shared" si="103"/>
        <v>1</v>
      </c>
      <c r="AL96" s="43"/>
      <c r="AM96" s="48" t="str">
        <f t="shared" si="104"/>
        <v>Jasmin</v>
      </c>
      <c r="AN96" s="27" t="str">
        <f t="shared" si="105"/>
        <v>Agić</v>
      </c>
      <c r="AO96" s="69">
        <f t="shared" si="106"/>
        <v>2185</v>
      </c>
      <c r="AP96" s="69" t="str">
        <f t="shared" si="107"/>
        <v/>
      </c>
      <c r="AQ96" s="27" t="str">
        <f t="shared" si="108"/>
        <v>Jasmin</v>
      </c>
      <c r="AR96" s="62" t="str">
        <f t="shared" si="109"/>
        <v>Agić</v>
      </c>
      <c r="AS96" s="43" t="s">
        <v>0</v>
      </c>
      <c r="AT96" s="78" t="str">
        <f t="shared" si="110"/>
        <v/>
      </c>
      <c r="AU96" s="43" t="s">
        <v>0</v>
      </c>
      <c r="AV96" s="280" t="str">
        <f t="shared" si="80"/>
        <v/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4"/>
        <v>Jasmin</v>
      </c>
      <c r="BI96" s="27" t="str">
        <f t="shared" si="115"/>
        <v>Agić</v>
      </c>
      <c r="BJ96" s="69" t="str">
        <f t="shared" si="116"/>
        <v/>
      </c>
      <c r="BK96" s="49">
        <f t="shared" si="117"/>
        <v>2185</v>
      </c>
      <c r="BL96" s="43" t="s">
        <v>0</v>
      </c>
      <c r="BM96" s="48" t="str">
        <f t="shared" si="118"/>
        <v>DIZ</v>
      </c>
      <c r="BN96" s="27" t="str">
        <f t="shared" si="119"/>
        <v>Društvo Informatičara Zadar</v>
      </c>
      <c r="BO96" s="69" t="str">
        <f t="shared" si="120"/>
        <v>NEMA</v>
      </c>
      <c r="BP96" s="69">
        <f t="shared" si="81"/>
        <v>27</v>
      </c>
      <c r="BQ96" s="27" t="str">
        <f t="shared" si="82"/>
        <v>Dr. inf. Zadar</v>
      </c>
      <c r="BR96" s="27" t="str" cm="1">
        <f t="array" ref="BR96">IFERROR(""&amp;INDEX(regNatjecatelj_klub,DI96),"")</f>
        <v>Dr. inf. Zadar</v>
      </c>
      <c r="BS96" s="82" t="str">
        <f t="shared" si="121"/>
        <v/>
      </c>
      <c r="BT96" s="62" t="str">
        <f t="shared" si="122"/>
        <v>Dr. inf. Zadar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Dr. inf. Zadar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57</v>
      </c>
      <c r="CM96" s="150">
        <f>IF(BP96="","",IF(BP96&lt;&gt;"NEMA",BP96,IF(CE96&lt;&gt;"",CE96,IFERROR(INDEX(CM$12:CM95,MATCH(BN96,BN$12:BN95,0)),""))))</f>
        <v>27</v>
      </c>
      <c r="CN96" s="43" t="s">
        <v>0</v>
      </c>
      <c r="CO96" s="54" t="str">
        <f t="shared" si="129"/>
        <v>14:42</v>
      </c>
      <c r="CP96" s="69" t="str">
        <f t="shared" si="130"/>
        <v>0</v>
      </c>
      <c r="CQ96" s="216" t="str">
        <f t="shared" si="131"/>
        <v/>
      </c>
      <c r="CR96" s="217">
        <f t="shared" si="78"/>
        <v>882</v>
      </c>
      <c r="CS96" s="150">
        <f t="shared" si="83"/>
        <v>1</v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tr">
        <f t="shared" si="85"/>
        <v>O</v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3"/>
        <v/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>Jasmin – Agić</v>
      </c>
      <c r="DI96" s="49">
        <f t="shared" si="136"/>
        <v>40</v>
      </c>
      <c r="DJ96" s="43" t="s">
        <v>0</v>
      </c>
      <c r="DK96" s="48" t="str">
        <f t="shared" si="137"/>
        <v>Jasmin – Agić – Dr. inf. Zadar</v>
      </c>
      <c r="DL96" s="49">
        <f t="shared" si="138"/>
        <v>40</v>
      </c>
      <c r="DM96" s="43" t="s">
        <v>0</v>
      </c>
      <c r="DN96" s="48" t="str">
        <f t="shared" si="139"/>
        <v>Jasmin – Agić – Dr. inf. Zadar – Otvorena</v>
      </c>
      <c r="DO96" s="49" t="str">
        <f t="shared" si="140"/>
        <v>NEMA</v>
      </c>
      <c r="DP96" s="43" t="s">
        <v>0</v>
      </c>
      <c r="DQ96" s="54">
        <f t="shared" si="141"/>
        <v>40</v>
      </c>
      <c r="DR96" s="49" cm="1">
        <f t="array" ref="DR96">IF(DQ96&lt;&gt;"",INDEX(regNatjecatelj_id,DQ96,0),IF(BF96&lt;&gt;"",BF96,""))</f>
        <v>2185</v>
      </c>
      <c r="DS96" s="43" t="s">
        <v>0</v>
      </c>
      <c r="DT96" s="54" t="str">
        <f t="shared" si="142"/>
        <v>imepre</v>
      </c>
      <c r="DU96" s="69" t="str">
        <f t="shared" si="88"/>
        <v>klu(ali)</v>
      </c>
      <c r="DV96" s="69" t="str">
        <f t="shared" si="143"/>
        <v>kat</v>
      </c>
      <c r="DW96" s="69" t="str">
        <f t="shared" si="144"/>
        <v/>
      </c>
      <c r="DX96" s="62" t="str">
        <f t="shared" si="145"/>
        <v>imepre-klu(ali)-kat</v>
      </c>
      <c r="DY96" s="43" t="s">
        <v>0</v>
      </c>
      <c r="DZ96" s="54">
        <f>IF(AN96="","",MAX(DZ$12:DZ95)+1)</f>
        <v>3465</v>
      </c>
      <c r="EA96" s="69">
        <f t="shared" si="146"/>
        <v>355</v>
      </c>
      <c r="EB96" s="69">
        <f t="shared" si="147"/>
        <v>2185</v>
      </c>
      <c r="EC96" s="69">
        <f t="shared" si="148"/>
        <v>882</v>
      </c>
      <c r="ED96" s="69">
        <f t="shared" si="149"/>
        <v>1</v>
      </c>
      <c r="EE96" s="69">
        <f t="shared" si="89"/>
        <v>0</v>
      </c>
      <c r="EF96" s="69">
        <f t="shared" si="150"/>
        <v>3</v>
      </c>
      <c r="EG96" s="69" t="str">
        <f t="shared" si="151"/>
        <v>0</v>
      </c>
      <c r="EH96" s="69" t="str">
        <f t="shared" si="90"/>
        <v/>
      </c>
      <c r="EI96" s="69">
        <f t="shared" si="152"/>
        <v>27</v>
      </c>
      <c r="EJ96" s="49">
        <f t="shared" si="153"/>
        <v>1</v>
      </c>
      <c r="EK96" s="43" t="s">
        <v>0</v>
      </c>
      <c r="EL96" s="16" t="str">
        <f t="shared" si="154"/>
        <v>INSERT INTO rezultat(id,stazakategorija_id,imeprezime_id,vrijeme_sec,status_id,registracija,uparivanje_id,originalstatus_id,imeprezimealias_id,klubalias_id,kategorijaalias_id) VALUES (3465,355,2185,882,1,0,3,0,Null,27,1);</v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5"/>
        <v xml:space="preserve">
INSERT INTO rezultat(id,stazakategorija_id,imeprezime_id,vrijeme_sec,status_id,registracija,uparivanje_id,originalstatus_id,imeprezimealias_id,klubalias_id,kategorijaalias_id) VALUES (3465,355,2185,882,1,0,3,0,Null,27,1);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OPEN</v>
      </c>
      <c r="C97" s="27" t="s">
        <v>0</v>
      </c>
      <c r="D97" s="27" t="str">
        <f>IF(csv!F87="","",TRIM(csv!F87))</f>
        <v>Marin</v>
      </c>
      <c r="E97" s="27" t="str">
        <f>IF(csv!E87="","",TRIM(csv!E87))</f>
        <v>Jović</v>
      </c>
      <c r="F97" s="27" t="s">
        <v>0</v>
      </c>
      <c r="G97" s="69" t="str">
        <f>IF(csv!M87="","",TRIM(csv!M87))</f>
        <v>16:54</v>
      </c>
      <c r="H97" s="69" t="str">
        <f>IF(csv!N87="","",TRIM(csv!N87))</f>
        <v>0</v>
      </c>
      <c r="I97" s="27" t="s">
        <v>0</v>
      </c>
      <c r="J97" s="27" t="str">
        <f>IF(csv!P87="","",TRIM(csv!P87))</f>
        <v>DIZ</v>
      </c>
      <c r="K97" s="27" t="str">
        <f>IF(csv!Q87="","",TRIM(csv!Q87))</f>
        <v>Društvo Informatičara Zadar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2"/>
        <v>ok</v>
      </c>
      <c r="P97" s="43"/>
      <c r="Q97" s="48" t="str">
        <f t="shared" si="93"/>
        <v>OPEN</v>
      </c>
      <c r="R97" s="69">
        <f>IF(Q97="","",IF(COUNTIF(Q$12:Q96,Q97)=0,R96+1,R96))</f>
        <v>9</v>
      </c>
      <c r="S97" s="69">
        <f t="shared" si="94"/>
        <v>291</v>
      </c>
      <c r="T97" s="69">
        <f t="shared" si="95"/>
        <v>239</v>
      </c>
      <c r="U97" s="62" t="str">
        <f t="shared" si="96"/>
        <v>Otvorena</v>
      </c>
      <c r="V97" s="43" t="s">
        <v>0</v>
      </c>
      <c r="W97" s="209" t="str">
        <f t="shared" si="97"/>
        <v>Otvorena</v>
      </c>
      <c r="X97" s="259">
        <f t="shared" si="98"/>
        <v>355</v>
      </c>
      <c r="Y97" s="210">
        <f t="shared" si="79"/>
        <v>1</v>
      </c>
      <c r="Z97" s="43" t="s">
        <v>0</v>
      </c>
      <c r="AA97" s="48" t="str">
        <f t="shared" si="99"/>
        <v>CRO</v>
      </c>
      <c r="AB97" s="69">
        <f t="shared" si="100"/>
        <v>1</v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>CRO</v>
      </c>
      <c r="AK97" s="150">
        <f t="shared" si="103"/>
        <v>1</v>
      </c>
      <c r="AL97" s="43"/>
      <c r="AM97" s="48" t="str">
        <f t="shared" si="104"/>
        <v>Marin</v>
      </c>
      <c r="AN97" s="27" t="str">
        <f t="shared" si="105"/>
        <v>Jović</v>
      </c>
      <c r="AO97" s="69">
        <f t="shared" si="106"/>
        <v>2186</v>
      </c>
      <c r="AP97" s="69" t="str">
        <f t="shared" si="107"/>
        <v/>
      </c>
      <c r="AQ97" s="27" t="str">
        <f t="shared" si="108"/>
        <v>Marin</v>
      </c>
      <c r="AR97" s="62" t="str">
        <f t="shared" si="109"/>
        <v>Jović</v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>Marin</v>
      </c>
      <c r="BI97" s="27" t="str">
        <f t="shared" si="115"/>
        <v>Jović</v>
      </c>
      <c r="BJ97" s="69" t="str">
        <f t="shared" si="116"/>
        <v/>
      </c>
      <c r="BK97" s="49">
        <f t="shared" si="117"/>
        <v>2186</v>
      </c>
      <c r="BL97" s="43" t="s">
        <v>0</v>
      </c>
      <c r="BM97" s="48" t="str">
        <f t="shared" si="118"/>
        <v>DIZ</v>
      </c>
      <c r="BN97" s="27" t="str">
        <f t="shared" si="119"/>
        <v>Društvo Informatičara Zadar</v>
      </c>
      <c r="BO97" s="69" t="str">
        <f t="shared" si="120"/>
        <v>NEMA</v>
      </c>
      <c r="BP97" s="69">
        <f t="shared" si="81"/>
        <v>27</v>
      </c>
      <c r="BQ97" s="27" t="str">
        <f t="shared" si="82"/>
        <v>Dr. inf. Zadar</v>
      </c>
      <c r="BR97" s="27" t="str" cm="1">
        <f t="array" ref="BR97">IFERROR(""&amp;INDEX(regNatjecatelj_klub,DI97),"")</f>
        <v>Dr. inf. Zadar</v>
      </c>
      <c r="BS97" s="82" t="str">
        <f t="shared" si="121"/>
        <v/>
      </c>
      <c r="BT97" s="62" t="str">
        <f t="shared" si="122"/>
        <v>Dr. inf. Zadar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Dr. inf. Zadar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57</v>
      </c>
      <c r="CM97" s="150">
        <f>IF(BP97="","",IF(BP97&lt;&gt;"NEMA",BP97,IF(CE97&lt;&gt;"",CE97,IFERROR(INDEX(CM$12:CM96,MATCH(BN97,BN$12:BN96,0)),""))))</f>
        <v>27</v>
      </c>
      <c r="CN97" s="43" t="s">
        <v>0</v>
      </c>
      <c r="CO97" s="54" t="str">
        <f t="shared" si="129"/>
        <v>16:54</v>
      </c>
      <c r="CP97" s="69" t="str">
        <f t="shared" si="130"/>
        <v>0</v>
      </c>
      <c r="CQ97" s="216" t="str">
        <f t="shared" si="131"/>
        <v/>
      </c>
      <c r="CR97" s="217">
        <f t="shared" si="78"/>
        <v>1014</v>
      </c>
      <c r="CS97" s="150">
        <f t="shared" si="83"/>
        <v>1</v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>O</v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>Marin – Jović</v>
      </c>
      <c r="DI97" s="49">
        <f t="shared" si="136"/>
        <v>42</v>
      </c>
      <c r="DJ97" s="43" t="s">
        <v>0</v>
      </c>
      <c r="DK97" s="48" t="str">
        <f t="shared" si="137"/>
        <v>Marin – Jović – Dr. inf. Zadar</v>
      </c>
      <c r="DL97" s="49">
        <f t="shared" si="138"/>
        <v>42</v>
      </c>
      <c r="DM97" s="43" t="s">
        <v>0</v>
      </c>
      <c r="DN97" s="48" t="str">
        <f t="shared" si="139"/>
        <v>Marin – Jović – Dr. inf. Zadar – Otvorena</v>
      </c>
      <c r="DO97" s="49" t="str">
        <f t="shared" si="140"/>
        <v>NEMA</v>
      </c>
      <c r="DP97" s="43" t="s">
        <v>0</v>
      </c>
      <c r="DQ97" s="54">
        <f t="shared" si="141"/>
        <v>42</v>
      </c>
      <c r="DR97" s="49" cm="1">
        <f t="array" ref="DR97">IF(DQ97&lt;&gt;"",INDEX(regNatjecatelj_id,DQ97,0),IF(BF97&lt;&gt;"",BF97,""))</f>
        <v>2186</v>
      </c>
      <c r="DS97" s="43" t="s">
        <v>0</v>
      </c>
      <c r="DT97" s="54" t="str">
        <f t="shared" si="142"/>
        <v>imepre</v>
      </c>
      <c r="DU97" s="69" t="str">
        <f t="shared" si="88"/>
        <v>klu(ali)</v>
      </c>
      <c r="DV97" s="69" t="str">
        <f t="shared" si="143"/>
        <v>kat</v>
      </c>
      <c r="DW97" s="69" t="str">
        <f t="shared" si="144"/>
        <v/>
      </c>
      <c r="DX97" s="62" t="str">
        <f t="shared" si="145"/>
        <v>imepre-klu(ali)-kat</v>
      </c>
      <c r="DY97" s="43" t="s">
        <v>0</v>
      </c>
      <c r="DZ97" s="54">
        <f>IF(AN97="","",MAX(DZ$12:DZ96)+1)</f>
        <v>3466</v>
      </c>
      <c r="EA97" s="69">
        <f t="shared" si="146"/>
        <v>355</v>
      </c>
      <c r="EB97" s="69">
        <f t="shared" si="147"/>
        <v>2186</v>
      </c>
      <c r="EC97" s="69">
        <f t="shared" si="148"/>
        <v>1014</v>
      </c>
      <c r="ED97" s="69">
        <f t="shared" si="149"/>
        <v>1</v>
      </c>
      <c r="EE97" s="69">
        <f t="shared" si="89"/>
        <v>0</v>
      </c>
      <c r="EF97" s="69">
        <f t="shared" si="150"/>
        <v>3</v>
      </c>
      <c r="EG97" s="69" t="str">
        <f t="shared" si="151"/>
        <v>0</v>
      </c>
      <c r="EH97" s="69" t="str">
        <f t="shared" si="90"/>
        <v/>
      </c>
      <c r="EI97" s="69">
        <f t="shared" si="152"/>
        <v>27</v>
      </c>
      <c r="EJ97" s="49">
        <f t="shared" si="153"/>
        <v>1</v>
      </c>
      <c r="EK97" s="43" t="s">
        <v>0</v>
      </c>
      <c r="EL97" s="16" t="str">
        <f t="shared" si="154"/>
        <v>INSERT INTO rezultat(id,stazakategorija_id,imeprezime_id,vrijeme_sec,status_id,registracija,uparivanje_id,originalstatus_id,imeprezimealias_id,klubalias_id,kategorijaalias_id) VALUES (3466,355,2186,1014,1,0,3,0,Null,27,1);</v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5"/>
        <v xml:space="preserve">
INSERT INTO rezultat(id,stazakategorija_id,imeprezime_id,vrijeme_sec,status_id,registracija,uparivanje_id,originalstatus_id,imeprezimealias_id,klubalias_id,kategorijaalias_id) VALUES (3466,355,2186,1014,1,0,3,0,Null,27,1);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OPEN</v>
      </c>
      <c r="C98" s="27" t="s">
        <v>0</v>
      </c>
      <c r="D98" s="27" t="str">
        <f>IF(csv!F88="","",TRIM(csv!F88))</f>
        <v>Tea</v>
      </c>
      <c r="E98" s="27" t="str">
        <f>IF(csv!E88="","",TRIM(csv!E88))</f>
        <v>Tot</v>
      </c>
      <c r="F98" s="27" t="s">
        <v>0</v>
      </c>
      <c r="G98" s="69" t="str">
        <f>IF(csv!M88="","",TRIM(csv!M88))</f>
        <v>17:08</v>
      </c>
      <c r="H98" s="69" t="str">
        <f>IF(csv!N88="","",TRIM(csv!N88))</f>
        <v>0</v>
      </c>
      <c r="I98" s="27" t="s">
        <v>0</v>
      </c>
      <c r="J98" s="27" t="str">
        <f>IF(csv!P88="","",TRIM(csv!P88))</f>
        <v>JAP</v>
      </c>
      <c r="K98" s="27" t="str">
        <f>IF(csv!Q88="","",TRIM(csv!Q88))</f>
        <v>OK Japetić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2"/>
        <v>ok</v>
      </c>
      <c r="P98" s="43"/>
      <c r="Q98" s="48" t="str">
        <f t="shared" si="93"/>
        <v>OPEN</v>
      </c>
      <c r="R98" s="69">
        <f>IF(Q98="","",IF(COUNTIF(Q$12:Q97,Q98)=0,R97+1,R97))</f>
        <v>9</v>
      </c>
      <c r="S98" s="69">
        <f t="shared" si="94"/>
        <v>291</v>
      </c>
      <c r="T98" s="69">
        <f t="shared" si="95"/>
        <v>239</v>
      </c>
      <c r="U98" s="62" t="str">
        <f t="shared" si="96"/>
        <v>Otvorena</v>
      </c>
      <c r="V98" s="43" t="s">
        <v>0</v>
      </c>
      <c r="W98" s="209" t="str">
        <f t="shared" si="97"/>
        <v>Otvorena</v>
      </c>
      <c r="X98" s="259">
        <f t="shared" si="98"/>
        <v>355</v>
      </c>
      <c r="Y98" s="210">
        <f t="shared" si="79"/>
        <v>1</v>
      </c>
      <c r="Z98" s="43" t="s">
        <v>0</v>
      </c>
      <c r="AA98" s="48" t="str">
        <f t="shared" si="99"/>
        <v>CRO</v>
      </c>
      <c r="AB98" s="69">
        <f t="shared" si="100"/>
        <v>1</v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>CRO</v>
      </c>
      <c r="AK98" s="150">
        <f t="shared" si="103"/>
        <v>1</v>
      </c>
      <c r="AL98" s="43"/>
      <c r="AM98" s="48" t="str">
        <f t="shared" si="104"/>
        <v>Tea</v>
      </c>
      <c r="AN98" s="27" t="str">
        <f t="shared" si="105"/>
        <v>Tot</v>
      </c>
      <c r="AO98" s="69">
        <f t="shared" si="106"/>
        <v>1623</v>
      </c>
      <c r="AP98" s="69" t="str">
        <f t="shared" si="107"/>
        <v/>
      </c>
      <c r="AQ98" s="27" t="str">
        <f t="shared" si="108"/>
        <v>Tea</v>
      </c>
      <c r="AR98" s="62" t="str">
        <f t="shared" si="109"/>
        <v>Tot</v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>Tea</v>
      </c>
      <c r="BI98" s="27" t="str">
        <f t="shared" si="115"/>
        <v>Tot</v>
      </c>
      <c r="BJ98" s="69" t="str">
        <f t="shared" si="116"/>
        <v/>
      </c>
      <c r="BK98" s="49">
        <f t="shared" si="117"/>
        <v>1623</v>
      </c>
      <c r="BL98" s="43" t="s">
        <v>0</v>
      </c>
      <c r="BM98" s="48" t="str">
        <f t="shared" si="118"/>
        <v>JAP</v>
      </c>
      <c r="BN98" s="27" t="str">
        <f t="shared" si="119"/>
        <v>OK Japetić</v>
      </c>
      <c r="BO98" s="69">
        <f t="shared" si="120"/>
        <v>3</v>
      </c>
      <c r="BP98" s="69" t="str">
        <f t="shared" si="81"/>
        <v/>
      </c>
      <c r="BQ98" s="27" t="str">
        <f t="shared" si="82"/>
        <v>OK Japetić</v>
      </c>
      <c r="BR98" s="27" t="str" cm="1">
        <f t="array" ref="BR98">IFERROR(""&amp;INDEX(regNatjecatelj_klub,DI98),"")</f>
        <v>OK Japetić</v>
      </c>
      <c r="BS98" s="82" t="str">
        <f t="shared" si="121"/>
        <v/>
      </c>
      <c r="BT98" s="62" t="str">
        <f t="shared" si="122"/>
        <v>OK Japetić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Japetić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3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>17:08</v>
      </c>
      <c r="CP98" s="69" t="str">
        <f t="shared" si="130"/>
        <v>0</v>
      </c>
      <c r="CQ98" s="216" t="str">
        <f t="shared" si="131"/>
        <v/>
      </c>
      <c r="CR98" s="217">
        <f t="shared" si="78"/>
        <v>1028</v>
      </c>
      <c r="CS98" s="150">
        <f t="shared" si="83"/>
        <v>1</v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>O</v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>Tea – Tot</v>
      </c>
      <c r="DI98" s="49">
        <f t="shared" si="136"/>
        <v>246</v>
      </c>
      <c r="DJ98" s="43" t="s">
        <v>0</v>
      </c>
      <c r="DK98" s="48" t="str">
        <f t="shared" si="137"/>
        <v>Tea – Tot – OK Japetić</v>
      </c>
      <c r="DL98" s="49">
        <f t="shared" si="138"/>
        <v>246</v>
      </c>
      <c r="DM98" s="43" t="s">
        <v>0</v>
      </c>
      <c r="DN98" s="48" t="str">
        <f t="shared" si="139"/>
        <v>Tea – Tot – OK Japetić – Otvorena</v>
      </c>
      <c r="DO98" s="49" t="str">
        <f t="shared" si="140"/>
        <v>NEMA</v>
      </c>
      <c r="DP98" s="43" t="s">
        <v>0</v>
      </c>
      <c r="DQ98" s="54">
        <f t="shared" si="141"/>
        <v>246</v>
      </c>
      <c r="DR98" s="49" cm="1">
        <f t="array" ref="DR98">IF(DQ98&lt;&gt;"",INDEX(regNatjecatelj_id,DQ98,0),IF(BF98&lt;&gt;"",BF98,""))</f>
        <v>1623</v>
      </c>
      <c r="DS98" s="43" t="s">
        <v>0</v>
      </c>
      <c r="DT98" s="54" t="str">
        <f t="shared" si="142"/>
        <v>imepre</v>
      </c>
      <c r="DU98" s="69" t="str">
        <f t="shared" si="88"/>
        <v>klu</v>
      </c>
      <c r="DV98" s="69" t="str">
        <f t="shared" si="143"/>
        <v>kat</v>
      </c>
      <c r="DW98" s="69" t="str">
        <f t="shared" si="144"/>
        <v/>
      </c>
      <c r="DX98" s="62" t="str">
        <f t="shared" si="145"/>
        <v>imepre-klu-kat</v>
      </c>
      <c r="DY98" s="43" t="s">
        <v>0</v>
      </c>
      <c r="DZ98" s="54">
        <f>IF(AN98="","",MAX(DZ$12:DZ97)+1)</f>
        <v>3467</v>
      </c>
      <c r="EA98" s="69">
        <f t="shared" si="146"/>
        <v>355</v>
      </c>
      <c r="EB98" s="69">
        <f t="shared" si="147"/>
        <v>1623</v>
      </c>
      <c r="EC98" s="69">
        <f t="shared" si="148"/>
        <v>1028</v>
      </c>
      <c r="ED98" s="69">
        <f t="shared" si="149"/>
        <v>1</v>
      </c>
      <c r="EE98" s="69">
        <f t="shared" si="89"/>
        <v>0</v>
      </c>
      <c r="EF98" s="69">
        <f t="shared" si="150"/>
        <v>1</v>
      </c>
      <c r="EG98" s="69" t="str">
        <f t="shared" si="151"/>
        <v>0</v>
      </c>
      <c r="EH98" s="69" t="str">
        <f t="shared" si="90"/>
        <v/>
      </c>
      <c r="EI98" s="69" t="str">
        <f t="shared" si="152"/>
        <v/>
      </c>
      <c r="EJ98" s="49">
        <f t="shared" si="153"/>
        <v>1</v>
      </c>
      <c r="EK98" s="43" t="s">
        <v>0</v>
      </c>
      <c r="EL98" s="16" t="str">
        <f t="shared" si="154"/>
        <v>INSERT INTO rezultat(id,stazakategorija_id,imeprezime_id,vrijeme_sec,status_id,registracija,uparivanje_id,originalstatus_id,imeprezimealias_id,klubalias_id,kategorijaalias_id) VALUES (3467,355,1623,1028,1,0,1,0,Null,Null,1);</v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 xml:space="preserve">
INSERT INTO rezultat(id,stazakategorija_id,imeprezime_id,vrijeme_sec,status_id,registracija,uparivanje_id,originalstatus_id,imeprezimealias_id,klubalias_id,kategorijaalias_id) VALUES (3467,355,1623,1028,1,0,1,0,Null,Null,1);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OPEN</v>
      </c>
      <c r="C99" s="27" t="s">
        <v>0</v>
      </c>
      <c r="D99" s="27" t="str">
        <f>IF(csv!F89="","",TRIM(csv!F89))</f>
        <v>Vanesa</v>
      </c>
      <c r="E99" s="27" t="str">
        <f>IF(csv!E89="","",TRIM(csv!E89))</f>
        <v>Eškinja</v>
      </c>
      <c r="F99" s="27" t="s">
        <v>0</v>
      </c>
      <c r="G99" s="69" t="str">
        <f>IF(csv!M89="","",TRIM(csv!M89))</f>
        <v>22:06</v>
      </c>
      <c r="H99" s="69" t="str">
        <f>IF(csv!N89="","",TRIM(csv!N89))</f>
        <v>0</v>
      </c>
      <c r="I99" s="27" t="s">
        <v>0</v>
      </c>
      <c r="J99" s="27" t="str">
        <f>IF(csv!P89="","",TRIM(csv!P89))</f>
        <v>DIZ</v>
      </c>
      <c r="K99" s="27" t="str">
        <f>IF(csv!Q89="","",TRIM(csv!Q89))</f>
        <v>Društvo Informatičara Zadar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2"/>
        <v>ok</v>
      </c>
      <c r="P99" s="43"/>
      <c r="Q99" s="48" t="str">
        <f t="shared" si="93"/>
        <v>OPEN</v>
      </c>
      <c r="R99" s="69">
        <f>IF(Q99="","",IF(COUNTIF(Q$12:Q98,Q99)=0,R98+1,R98))</f>
        <v>9</v>
      </c>
      <c r="S99" s="69">
        <f t="shared" si="94"/>
        <v>291</v>
      </c>
      <c r="T99" s="69">
        <f t="shared" si="95"/>
        <v>239</v>
      </c>
      <c r="U99" s="62" t="str">
        <f t="shared" si="96"/>
        <v>Otvorena</v>
      </c>
      <c r="V99" s="43" t="s">
        <v>0</v>
      </c>
      <c r="W99" s="209" t="str">
        <f t="shared" si="97"/>
        <v>Otvorena</v>
      </c>
      <c r="X99" s="259">
        <f t="shared" si="98"/>
        <v>355</v>
      </c>
      <c r="Y99" s="210">
        <f t="shared" si="79"/>
        <v>1</v>
      </c>
      <c r="Z99" s="43" t="s">
        <v>0</v>
      </c>
      <c r="AA99" s="48" t="str">
        <f t="shared" si="99"/>
        <v>CRO</v>
      </c>
      <c r="AB99" s="69">
        <f t="shared" si="100"/>
        <v>1</v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>CRO</v>
      </c>
      <c r="AK99" s="150">
        <f t="shared" si="103"/>
        <v>1</v>
      </c>
      <c r="AL99" s="43"/>
      <c r="AM99" s="48" t="str">
        <f t="shared" si="104"/>
        <v>Vanesa</v>
      </c>
      <c r="AN99" s="27" t="str">
        <f t="shared" si="105"/>
        <v>Eškinja</v>
      </c>
      <c r="AO99" s="69">
        <f t="shared" si="106"/>
        <v>2187</v>
      </c>
      <c r="AP99" s="69" t="str">
        <f t="shared" si="107"/>
        <v/>
      </c>
      <c r="AQ99" s="27" t="str">
        <f t="shared" si="108"/>
        <v>Vanesa</v>
      </c>
      <c r="AR99" s="62" t="str">
        <f t="shared" si="109"/>
        <v>Eškinja</v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>Vanesa</v>
      </c>
      <c r="BI99" s="27" t="str">
        <f t="shared" si="115"/>
        <v>Eškinja</v>
      </c>
      <c r="BJ99" s="69" t="str">
        <f t="shared" si="116"/>
        <v/>
      </c>
      <c r="BK99" s="49">
        <f t="shared" si="117"/>
        <v>2187</v>
      </c>
      <c r="BL99" s="43" t="s">
        <v>0</v>
      </c>
      <c r="BM99" s="48" t="str">
        <f t="shared" si="118"/>
        <v>DIZ</v>
      </c>
      <c r="BN99" s="27" t="str">
        <f t="shared" si="119"/>
        <v>Društvo Informatičara Zadar</v>
      </c>
      <c r="BO99" s="69" t="str">
        <f t="shared" si="120"/>
        <v>NEMA</v>
      </c>
      <c r="BP99" s="69">
        <f t="shared" si="81"/>
        <v>27</v>
      </c>
      <c r="BQ99" s="27" t="str">
        <f t="shared" si="82"/>
        <v>Dr. inf. Zadar</v>
      </c>
      <c r="BR99" s="27" t="str" cm="1">
        <f t="array" ref="BR99">IFERROR(""&amp;INDEX(regNatjecatelj_klub,DI99),"")</f>
        <v>Dr. inf. Zadar</v>
      </c>
      <c r="BS99" s="82" t="str">
        <f t="shared" si="121"/>
        <v/>
      </c>
      <c r="BT99" s="62" t="str">
        <f t="shared" si="122"/>
        <v>Dr. inf. Zadar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Dr. inf. Zadar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57</v>
      </c>
      <c r="CM99" s="150">
        <f>IF(BP99="","",IF(BP99&lt;&gt;"NEMA",BP99,IF(CE99&lt;&gt;"",CE99,IFERROR(INDEX(CM$12:CM98,MATCH(BN99,BN$12:BN98,0)),""))))</f>
        <v>27</v>
      </c>
      <c r="CN99" s="43" t="s">
        <v>0</v>
      </c>
      <c r="CO99" s="54" t="str">
        <f t="shared" si="129"/>
        <v>22:06</v>
      </c>
      <c r="CP99" s="69" t="str">
        <f t="shared" si="130"/>
        <v>0</v>
      </c>
      <c r="CQ99" s="216" t="str">
        <f t="shared" si="131"/>
        <v/>
      </c>
      <c r="CR99" s="217">
        <f t="shared" si="78"/>
        <v>1326</v>
      </c>
      <c r="CS99" s="150">
        <f t="shared" si="83"/>
        <v>1</v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>O</v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>Vanesa – Eškinja</v>
      </c>
      <c r="DI99" s="49">
        <f t="shared" si="136"/>
        <v>41</v>
      </c>
      <c r="DJ99" s="43" t="s">
        <v>0</v>
      </c>
      <c r="DK99" s="48" t="str">
        <f t="shared" si="137"/>
        <v>Vanesa – Eškinja – Dr. inf. Zadar</v>
      </c>
      <c r="DL99" s="49">
        <f t="shared" si="138"/>
        <v>41</v>
      </c>
      <c r="DM99" s="43" t="s">
        <v>0</v>
      </c>
      <c r="DN99" s="48" t="str">
        <f t="shared" si="139"/>
        <v>Vanesa – Eškinja – Dr. inf. Zadar – Otvorena</v>
      </c>
      <c r="DO99" s="49" t="str">
        <f t="shared" si="140"/>
        <v>NEMA</v>
      </c>
      <c r="DP99" s="43" t="s">
        <v>0</v>
      </c>
      <c r="DQ99" s="54">
        <f t="shared" si="141"/>
        <v>41</v>
      </c>
      <c r="DR99" s="49" cm="1">
        <f t="array" ref="DR99">IF(DQ99&lt;&gt;"",INDEX(regNatjecatelj_id,DQ99,0),IF(BF99&lt;&gt;"",BF99,""))</f>
        <v>2187</v>
      </c>
      <c r="DS99" s="43" t="s">
        <v>0</v>
      </c>
      <c r="DT99" s="54" t="str">
        <f t="shared" si="142"/>
        <v>imepre</v>
      </c>
      <c r="DU99" s="69" t="str">
        <f t="shared" si="88"/>
        <v>klu(ali)</v>
      </c>
      <c r="DV99" s="69" t="str">
        <f t="shared" si="143"/>
        <v>kat</v>
      </c>
      <c r="DW99" s="69" t="str">
        <f t="shared" si="144"/>
        <v/>
      </c>
      <c r="DX99" s="62" t="str">
        <f t="shared" si="145"/>
        <v>imepre-klu(ali)-kat</v>
      </c>
      <c r="DY99" s="43" t="s">
        <v>0</v>
      </c>
      <c r="DZ99" s="54">
        <f>IF(AN99="","",MAX(DZ$12:DZ98)+1)</f>
        <v>3468</v>
      </c>
      <c r="EA99" s="69">
        <f t="shared" si="146"/>
        <v>355</v>
      </c>
      <c r="EB99" s="69">
        <f t="shared" si="147"/>
        <v>2187</v>
      </c>
      <c r="EC99" s="69">
        <f t="shared" si="148"/>
        <v>1326</v>
      </c>
      <c r="ED99" s="69">
        <f t="shared" si="149"/>
        <v>1</v>
      </c>
      <c r="EE99" s="69">
        <f t="shared" si="89"/>
        <v>0</v>
      </c>
      <c r="EF99" s="69">
        <f t="shared" si="150"/>
        <v>3</v>
      </c>
      <c r="EG99" s="69" t="str">
        <f t="shared" si="151"/>
        <v>0</v>
      </c>
      <c r="EH99" s="69" t="str">
        <f t="shared" si="90"/>
        <v/>
      </c>
      <c r="EI99" s="69">
        <f t="shared" si="152"/>
        <v>27</v>
      </c>
      <c r="EJ99" s="49">
        <f t="shared" si="153"/>
        <v>1</v>
      </c>
      <c r="EK99" s="43" t="s">
        <v>0</v>
      </c>
      <c r="EL99" s="16" t="str">
        <f t="shared" si="154"/>
        <v>INSERT INTO rezultat(id,stazakategorija_id,imeprezime_id,vrijeme_sec,status_id,registracija,uparivanje_id,originalstatus_id,imeprezimealias_id,klubalias_id,kategorijaalias_id) VALUES (3468,355,2187,1326,1,0,3,0,Null,27,1);</v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 xml:space="preserve">
INSERT INTO rezultat(id,stazakategorija_id,imeprezime_id,vrijeme_sec,status_id,registracija,uparivanje_id,originalstatus_id,imeprezimealias_id,klubalias_id,kategorijaalias_id) VALUES (3468,355,2187,1326,1,0,3,0,Null,27,1);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OPEN</v>
      </c>
      <c r="C100" s="27" t="s">
        <v>0</v>
      </c>
      <c r="D100" s="27" t="str">
        <f>IF(csv!F90="","",TRIM(csv!F90))</f>
        <v>Karla</v>
      </c>
      <c r="E100" s="27" t="str">
        <f>IF(csv!E90="","",TRIM(csv!E90))</f>
        <v>Paulić</v>
      </c>
      <c r="F100" s="27" t="s">
        <v>0</v>
      </c>
      <c r="G100" s="69" t="str">
        <f>IF(csv!M90="","",TRIM(csv!M90))</f>
        <v>22:09</v>
      </c>
      <c r="H100" s="69" t="str">
        <f>IF(csv!N90="","",TRIM(csv!N90))</f>
        <v>0</v>
      </c>
      <c r="I100" s="27" t="s">
        <v>0</v>
      </c>
      <c r="J100" s="27" t="str">
        <f>IF(csv!P90="","",TRIM(csv!P90))</f>
        <v>JAP</v>
      </c>
      <c r="K100" s="27" t="str">
        <f>IF(csv!Q90="","",TRIM(csv!Q90))</f>
        <v>OK Japetić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2"/>
        <v>ok</v>
      </c>
      <c r="P100" s="43"/>
      <c r="Q100" s="48" t="str">
        <f t="shared" si="93"/>
        <v>OPEN</v>
      </c>
      <c r="R100" s="69">
        <f>IF(Q100="","",IF(COUNTIF(Q$12:Q99,Q100)=0,R99+1,R99))</f>
        <v>9</v>
      </c>
      <c r="S100" s="69">
        <f t="shared" si="94"/>
        <v>291</v>
      </c>
      <c r="T100" s="69">
        <f t="shared" si="95"/>
        <v>239</v>
      </c>
      <c r="U100" s="62" t="str">
        <f t="shared" si="96"/>
        <v>Otvorena</v>
      </c>
      <c r="V100" s="43" t="s">
        <v>0</v>
      </c>
      <c r="W100" s="209" t="str">
        <f t="shared" si="97"/>
        <v>Otvorena</v>
      </c>
      <c r="X100" s="259">
        <f t="shared" si="98"/>
        <v>355</v>
      </c>
      <c r="Y100" s="210">
        <f t="shared" si="79"/>
        <v>1</v>
      </c>
      <c r="Z100" s="43" t="s">
        <v>0</v>
      </c>
      <c r="AA100" s="48" t="str">
        <f t="shared" si="99"/>
        <v>CRO</v>
      </c>
      <c r="AB100" s="69">
        <f t="shared" si="100"/>
        <v>1</v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>CRO</v>
      </c>
      <c r="AK100" s="150">
        <f t="shared" si="103"/>
        <v>1</v>
      </c>
      <c r="AL100" s="43"/>
      <c r="AM100" s="48" t="str">
        <f t="shared" si="104"/>
        <v>Karla</v>
      </c>
      <c r="AN100" s="27" t="str">
        <f t="shared" si="105"/>
        <v>Paulić</v>
      </c>
      <c r="AO100" s="69">
        <f t="shared" si="106"/>
        <v>1847</v>
      </c>
      <c r="AP100" s="69" t="str">
        <f t="shared" si="107"/>
        <v/>
      </c>
      <c r="AQ100" s="27" t="str">
        <f t="shared" si="108"/>
        <v>Karla</v>
      </c>
      <c r="AR100" s="62" t="str">
        <f t="shared" si="109"/>
        <v>Paulić</v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>Karla</v>
      </c>
      <c r="BI100" s="27" t="str">
        <f t="shared" si="115"/>
        <v>Paulić</v>
      </c>
      <c r="BJ100" s="69" t="str">
        <f t="shared" si="116"/>
        <v/>
      </c>
      <c r="BK100" s="49">
        <f t="shared" si="117"/>
        <v>1847</v>
      </c>
      <c r="BL100" s="43" t="s">
        <v>0</v>
      </c>
      <c r="BM100" s="48" t="str">
        <f t="shared" si="118"/>
        <v>JAP</v>
      </c>
      <c r="BN100" s="27" t="str">
        <f t="shared" si="119"/>
        <v>OK Japetić</v>
      </c>
      <c r="BO100" s="69">
        <f t="shared" si="120"/>
        <v>3</v>
      </c>
      <c r="BP100" s="69" t="str">
        <f t="shared" si="81"/>
        <v/>
      </c>
      <c r="BQ100" s="27" t="str">
        <f t="shared" si="82"/>
        <v>OK Japetić</v>
      </c>
      <c r="BR100" s="27" t="str" cm="1">
        <f t="array" ref="BR100">IFERROR(""&amp;INDEX(regNatjecatelj_klub,DI100),"")</f>
        <v>OK Japetić</v>
      </c>
      <c r="BS100" s="82" t="str">
        <f t="shared" si="121"/>
        <v/>
      </c>
      <c r="BT100" s="62" t="str">
        <f t="shared" si="122"/>
        <v>OK Japetić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Japetić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3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29"/>
        <v>22:09</v>
      </c>
      <c r="CP100" s="69" t="str">
        <f t="shared" si="130"/>
        <v>0</v>
      </c>
      <c r="CQ100" s="216" t="str">
        <f t="shared" si="131"/>
        <v/>
      </c>
      <c r="CR100" s="217">
        <f t="shared" si="78"/>
        <v>1329</v>
      </c>
      <c r="CS100" s="150">
        <f t="shared" si="83"/>
        <v>1</v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>O</v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>Karla – Paulić</v>
      </c>
      <c r="DI100" s="49">
        <f t="shared" si="136"/>
        <v>223</v>
      </c>
      <c r="DJ100" s="43" t="s">
        <v>0</v>
      </c>
      <c r="DK100" s="48" t="str">
        <f t="shared" si="137"/>
        <v>Karla – Paulić – OK Japetić</v>
      </c>
      <c r="DL100" s="49">
        <f t="shared" si="138"/>
        <v>223</v>
      </c>
      <c r="DM100" s="43" t="s">
        <v>0</v>
      </c>
      <c r="DN100" s="48" t="str">
        <f t="shared" si="139"/>
        <v>Karla – Paulić – OK Japetić – Otvorena</v>
      </c>
      <c r="DO100" s="49" t="str">
        <f t="shared" si="140"/>
        <v>NEMA</v>
      </c>
      <c r="DP100" s="43" t="s">
        <v>0</v>
      </c>
      <c r="DQ100" s="54">
        <f t="shared" si="141"/>
        <v>223</v>
      </c>
      <c r="DR100" s="49" cm="1">
        <f t="array" ref="DR100">IF(DQ100&lt;&gt;"",INDEX(regNatjecatelj_id,DQ100,0),IF(BF100&lt;&gt;"",BF100,""))</f>
        <v>1847</v>
      </c>
      <c r="DS100" s="43" t="s">
        <v>0</v>
      </c>
      <c r="DT100" s="54" t="str">
        <f t="shared" si="142"/>
        <v>imepre</v>
      </c>
      <c r="DU100" s="69" t="str">
        <f t="shared" si="88"/>
        <v>klu</v>
      </c>
      <c r="DV100" s="69" t="str">
        <f t="shared" si="143"/>
        <v>kat</v>
      </c>
      <c r="DW100" s="69" t="str">
        <f t="shared" si="144"/>
        <v/>
      </c>
      <c r="DX100" s="62" t="str">
        <f t="shared" si="145"/>
        <v>imepre-klu-kat</v>
      </c>
      <c r="DY100" s="43" t="s">
        <v>0</v>
      </c>
      <c r="DZ100" s="54">
        <f>IF(AN100="","",MAX(DZ$12:DZ99)+1)</f>
        <v>3469</v>
      </c>
      <c r="EA100" s="69">
        <f t="shared" si="146"/>
        <v>355</v>
      </c>
      <c r="EB100" s="69">
        <f t="shared" si="147"/>
        <v>1847</v>
      </c>
      <c r="EC100" s="69">
        <f t="shared" si="148"/>
        <v>1329</v>
      </c>
      <c r="ED100" s="69">
        <f t="shared" si="149"/>
        <v>1</v>
      </c>
      <c r="EE100" s="69">
        <f t="shared" si="89"/>
        <v>0</v>
      </c>
      <c r="EF100" s="69">
        <f t="shared" si="150"/>
        <v>1</v>
      </c>
      <c r="EG100" s="69" t="str">
        <f t="shared" si="151"/>
        <v>0</v>
      </c>
      <c r="EH100" s="69" t="str">
        <f t="shared" si="90"/>
        <v/>
      </c>
      <c r="EI100" s="69" t="str">
        <f t="shared" si="152"/>
        <v/>
      </c>
      <c r="EJ100" s="49">
        <f t="shared" si="153"/>
        <v>1</v>
      </c>
      <c r="EK100" s="43" t="s">
        <v>0</v>
      </c>
      <c r="EL100" s="16" t="str">
        <f t="shared" si="154"/>
        <v>INSERT INTO rezultat(id,stazakategorija_id,imeprezime_id,vrijeme_sec,status_id,registracija,uparivanje_id,originalstatus_id,imeprezimealias_id,klubalias_id,kategorijaalias_id) VALUES (3469,355,1847,1329,1,0,1,0,Null,Null,1);</v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 xml:space="preserve">
INSERT INTO rezultat(id,stazakategorija_id,imeprezime_id,vrijeme_sec,status_id,registracija,uparivanje_id,originalstatus_id,imeprezimealias_id,klubalias_id,kategorijaalias_id) VALUES (3469,355,1847,1329,1,0,1,0,Null,Null,1);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OPEN</v>
      </c>
      <c r="C101" s="27" t="s">
        <v>0</v>
      </c>
      <c r="D101" s="27" t="str">
        <f>IF(csv!F91="","",TRIM(csv!F91))</f>
        <v>Fran</v>
      </c>
      <c r="E101" s="27" t="str">
        <f>IF(csv!E91="","",TRIM(csv!E91))</f>
        <v>Zagrajski</v>
      </c>
      <c r="F101" s="27" t="s">
        <v>0</v>
      </c>
      <c r="G101" s="69" t="str">
        <f>IF(csv!M91="","",TRIM(csv!M91))</f>
        <v>22:47</v>
      </c>
      <c r="H101" s="69" t="str">
        <f>IF(csv!N91="","",TRIM(csv!N91))</f>
        <v>0</v>
      </c>
      <c r="I101" s="27" t="s">
        <v>0</v>
      </c>
      <c r="J101" s="27" t="str">
        <f>IF(csv!P91="","",TRIM(csv!P91))</f>
        <v>OK Varaždin</v>
      </c>
      <c r="K101" s="27" t="str">
        <f>IF(csv!Q91="","",TRIM(csv!Q91))</f>
        <v>OK Varaždin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2"/>
        <v>ok</v>
      </c>
      <c r="P101" s="43"/>
      <c r="Q101" s="48" t="str">
        <f t="shared" si="93"/>
        <v>OPEN</v>
      </c>
      <c r="R101" s="69">
        <f>IF(Q101="","",IF(COUNTIF(Q$12:Q100,Q101)=0,R100+1,R100))</f>
        <v>9</v>
      </c>
      <c r="S101" s="69">
        <f t="shared" si="94"/>
        <v>291</v>
      </c>
      <c r="T101" s="69">
        <f t="shared" si="95"/>
        <v>239</v>
      </c>
      <c r="U101" s="62" t="str">
        <f t="shared" si="96"/>
        <v>Otvorena</v>
      </c>
      <c r="V101" s="43" t="s">
        <v>0</v>
      </c>
      <c r="W101" s="209" t="str">
        <f t="shared" si="97"/>
        <v>Otvorena</v>
      </c>
      <c r="X101" s="259">
        <f t="shared" si="98"/>
        <v>355</v>
      </c>
      <c r="Y101" s="210">
        <f t="shared" si="79"/>
        <v>1</v>
      </c>
      <c r="Z101" s="43" t="s">
        <v>0</v>
      </c>
      <c r="AA101" s="48" t="str">
        <f t="shared" si="99"/>
        <v>CRO</v>
      </c>
      <c r="AB101" s="69">
        <f t="shared" si="100"/>
        <v>1</v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>CRO</v>
      </c>
      <c r="AK101" s="150">
        <f t="shared" si="103"/>
        <v>1</v>
      </c>
      <c r="AL101" s="43"/>
      <c r="AM101" s="48" t="str">
        <f t="shared" si="104"/>
        <v>Fran</v>
      </c>
      <c r="AN101" s="27" t="str">
        <f t="shared" si="105"/>
        <v>Zagrajski</v>
      </c>
      <c r="AO101" s="69">
        <f t="shared" si="106"/>
        <v>1539</v>
      </c>
      <c r="AP101" s="69" t="str">
        <f t="shared" si="107"/>
        <v/>
      </c>
      <c r="AQ101" s="27" t="str">
        <f t="shared" si="108"/>
        <v>Fran</v>
      </c>
      <c r="AR101" s="62" t="str">
        <f t="shared" si="109"/>
        <v>Zagrajski</v>
      </c>
      <c r="AS101" s="43" t="s">
        <v>0</v>
      </c>
      <c r="AT101" s="78" t="str">
        <f t="shared" si="110"/>
        <v/>
      </c>
      <c r="AU101" s="43" t="s">
        <v>0</v>
      </c>
      <c r="AV101" s="280" t="str">
        <f t="shared" si="80"/>
        <v/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4"/>
        <v>Fran</v>
      </c>
      <c r="BI101" s="27" t="str">
        <f t="shared" si="115"/>
        <v>Zagrajski</v>
      </c>
      <c r="BJ101" s="69" t="str">
        <f t="shared" si="116"/>
        <v/>
      </c>
      <c r="BK101" s="49">
        <f t="shared" si="117"/>
        <v>1539</v>
      </c>
      <c r="BL101" s="43" t="s">
        <v>0</v>
      </c>
      <c r="BM101" s="48" t="str">
        <f t="shared" si="118"/>
        <v>OK Varaždin</v>
      </c>
      <c r="BN101" s="27" t="str">
        <f t="shared" si="119"/>
        <v>OK Varaždin</v>
      </c>
      <c r="BO101" s="69">
        <f t="shared" si="120"/>
        <v>11</v>
      </c>
      <c r="BP101" s="69" t="str">
        <f t="shared" si="81"/>
        <v/>
      </c>
      <c r="BQ101" s="27" t="str">
        <f t="shared" si="82"/>
        <v>OK Varaždin</v>
      </c>
      <c r="BR101" s="27" t="str" cm="1">
        <f t="array" ref="BR101">IFERROR(""&amp;INDEX(regNatjecatelj_klub,DI101),"")</f>
        <v>OK Varaždin</v>
      </c>
      <c r="BS101" s="82" t="str">
        <f t="shared" si="121"/>
        <v/>
      </c>
      <c r="BT101" s="62" t="str">
        <f t="shared" si="122"/>
        <v>OK Varaždin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Varaždin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11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29"/>
        <v>22:47</v>
      </c>
      <c r="CP101" s="69" t="str">
        <f t="shared" si="130"/>
        <v>0</v>
      </c>
      <c r="CQ101" s="216" t="str">
        <f t="shared" si="131"/>
        <v/>
      </c>
      <c r="CR101" s="217">
        <f t="shared" si="78"/>
        <v>1367</v>
      </c>
      <c r="CS101" s="150">
        <f t="shared" si="83"/>
        <v>1</v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tr">
        <f t="shared" si="85"/>
        <v>O</v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3"/>
        <v/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>Fran – Zagrajski</v>
      </c>
      <c r="DI101" s="49">
        <f t="shared" si="136"/>
        <v>758</v>
      </c>
      <c r="DJ101" s="43" t="s">
        <v>0</v>
      </c>
      <c r="DK101" s="48" t="str">
        <f t="shared" si="137"/>
        <v>Fran – Zagrajski – OK Varaždin</v>
      </c>
      <c r="DL101" s="49">
        <f t="shared" si="138"/>
        <v>758</v>
      </c>
      <c r="DM101" s="43" t="s">
        <v>0</v>
      </c>
      <c r="DN101" s="48" t="str">
        <f t="shared" si="139"/>
        <v>Fran – Zagrajski – OK Varaždin – Otvorena</v>
      </c>
      <c r="DO101" s="49" t="str">
        <f t="shared" si="140"/>
        <v>NEMA</v>
      </c>
      <c r="DP101" s="43" t="s">
        <v>0</v>
      </c>
      <c r="DQ101" s="54">
        <f t="shared" si="141"/>
        <v>758</v>
      </c>
      <c r="DR101" s="49" cm="1">
        <f t="array" ref="DR101">IF(DQ101&lt;&gt;"",INDEX(regNatjecatelj_id,DQ101,0),IF(BF101&lt;&gt;"",BF101,""))</f>
        <v>1539</v>
      </c>
      <c r="DS101" s="43" t="s">
        <v>0</v>
      </c>
      <c r="DT101" s="54" t="str">
        <f t="shared" si="142"/>
        <v>imepre</v>
      </c>
      <c r="DU101" s="69" t="str">
        <f t="shared" si="88"/>
        <v>klu</v>
      </c>
      <c r="DV101" s="69" t="str">
        <f t="shared" si="143"/>
        <v>kat</v>
      </c>
      <c r="DW101" s="69" t="str">
        <f t="shared" si="144"/>
        <v/>
      </c>
      <c r="DX101" s="62" t="str">
        <f t="shared" si="145"/>
        <v>imepre-klu-kat</v>
      </c>
      <c r="DY101" s="43" t="s">
        <v>0</v>
      </c>
      <c r="DZ101" s="54">
        <f>IF(AN101="","",MAX(DZ$12:DZ100)+1)</f>
        <v>3470</v>
      </c>
      <c r="EA101" s="69">
        <f t="shared" si="146"/>
        <v>355</v>
      </c>
      <c r="EB101" s="69">
        <f t="shared" si="147"/>
        <v>1539</v>
      </c>
      <c r="EC101" s="69">
        <f t="shared" si="148"/>
        <v>1367</v>
      </c>
      <c r="ED101" s="69">
        <f t="shared" si="149"/>
        <v>1</v>
      </c>
      <c r="EE101" s="69">
        <f t="shared" si="89"/>
        <v>0</v>
      </c>
      <c r="EF101" s="69">
        <f t="shared" si="150"/>
        <v>1</v>
      </c>
      <c r="EG101" s="69" t="str">
        <f t="shared" si="151"/>
        <v>0</v>
      </c>
      <c r="EH101" s="69" t="str">
        <f t="shared" si="90"/>
        <v/>
      </c>
      <c r="EI101" s="69" t="str">
        <f t="shared" si="152"/>
        <v/>
      </c>
      <c r="EJ101" s="49">
        <f t="shared" si="153"/>
        <v>1</v>
      </c>
      <c r="EK101" s="43" t="s">
        <v>0</v>
      </c>
      <c r="EL101" s="16" t="str">
        <f t="shared" si="154"/>
        <v>INSERT INTO rezultat(id,stazakategorija_id,imeprezime_id,vrijeme_sec,status_id,registracija,uparivanje_id,originalstatus_id,imeprezimealias_id,klubalias_id,kategorijaalias_id) VALUES (3470,355,1539,1367,1,0,1,0,Null,Null,1);</v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 xml:space="preserve">
INSERT INTO rezultat(id,stazakategorija_id,imeprezime_id,vrijeme_sec,status_id,registracija,uparivanje_id,originalstatus_id,imeprezimealias_id,klubalias_id,kategorijaalias_id) VALUES (3470,355,1539,1367,1,0,1,0,Null,Null,1);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OPEN</v>
      </c>
      <c r="C102" s="27" t="s">
        <v>0</v>
      </c>
      <c r="D102" s="27" t="str">
        <f>IF(csv!F92="","",TRIM(csv!F92))</f>
        <v>Sven</v>
      </c>
      <c r="E102" s="27" t="str">
        <f>IF(csv!E92="","",TRIM(csv!E92))</f>
        <v>Belas</v>
      </c>
      <c r="F102" s="27" t="s">
        <v>0</v>
      </c>
      <c r="G102" s="69" t="str">
        <f>IF(csv!M92="","",TRIM(csv!M92))</f>
        <v>23:32</v>
      </c>
      <c r="H102" s="69" t="str">
        <f>IF(csv!N92="","",TRIM(csv!N92))</f>
        <v>0</v>
      </c>
      <c r="I102" s="27" t="s">
        <v>0</v>
      </c>
      <c r="J102" s="27" t="str">
        <f>IF(csv!P92="","",TRIM(csv!P92))</f>
        <v>Vihor</v>
      </c>
      <c r="K102" s="27" t="str">
        <f>IF(csv!Q92="","",TRIM(csv!Q92))</f>
        <v>OK Vihor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2"/>
        <v>ok</v>
      </c>
      <c r="P102" s="43"/>
      <c r="Q102" s="48" t="str">
        <f t="shared" si="93"/>
        <v>OPEN</v>
      </c>
      <c r="R102" s="69">
        <f>IF(Q102="","",IF(COUNTIF(Q$12:Q101,Q102)=0,R101+1,R101))</f>
        <v>9</v>
      </c>
      <c r="S102" s="69">
        <f t="shared" si="94"/>
        <v>291</v>
      </c>
      <c r="T102" s="69">
        <f t="shared" si="95"/>
        <v>239</v>
      </c>
      <c r="U102" s="62" t="str">
        <f t="shared" si="96"/>
        <v>Otvorena</v>
      </c>
      <c r="V102" s="43" t="s">
        <v>0</v>
      </c>
      <c r="W102" s="209" t="str">
        <f t="shared" si="97"/>
        <v>Otvorena</v>
      </c>
      <c r="X102" s="259">
        <f t="shared" si="98"/>
        <v>355</v>
      </c>
      <c r="Y102" s="210">
        <f t="shared" si="79"/>
        <v>1</v>
      </c>
      <c r="Z102" s="43" t="s">
        <v>0</v>
      </c>
      <c r="AA102" s="48" t="str">
        <f t="shared" si="99"/>
        <v>CRO</v>
      </c>
      <c r="AB102" s="69">
        <f t="shared" si="100"/>
        <v>1</v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>CRO</v>
      </c>
      <c r="AK102" s="150">
        <f t="shared" si="103"/>
        <v>1</v>
      </c>
      <c r="AL102" s="43"/>
      <c r="AM102" s="48" t="str">
        <f t="shared" si="104"/>
        <v>Sven</v>
      </c>
      <c r="AN102" s="27" t="str">
        <f t="shared" si="105"/>
        <v>Belas</v>
      </c>
      <c r="AO102" s="69">
        <f t="shared" si="106"/>
        <v>2188</v>
      </c>
      <c r="AP102" s="69" t="str">
        <f t="shared" si="107"/>
        <v/>
      </c>
      <c r="AQ102" s="27" t="str">
        <f t="shared" si="108"/>
        <v>Sven</v>
      </c>
      <c r="AR102" s="62" t="str">
        <f t="shared" si="109"/>
        <v>Belas</v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>Sven</v>
      </c>
      <c r="BI102" s="27" t="str">
        <f t="shared" si="115"/>
        <v>Belas</v>
      </c>
      <c r="BJ102" s="69" t="str">
        <f t="shared" si="116"/>
        <v/>
      </c>
      <c r="BK102" s="49">
        <f t="shared" si="117"/>
        <v>2188</v>
      </c>
      <c r="BL102" s="43" t="s">
        <v>0</v>
      </c>
      <c r="BM102" s="48" t="str">
        <f t="shared" si="118"/>
        <v>Vihor</v>
      </c>
      <c r="BN102" s="27" t="str">
        <f t="shared" si="119"/>
        <v>OK Vihor</v>
      </c>
      <c r="BO102" s="69">
        <f t="shared" si="120"/>
        <v>12</v>
      </c>
      <c r="BP102" s="69" t="str">
        <f t="shared" si="81"/>
        <v/>
      </c>
      <c r="BQ102" s="27" t="str">
        <f t="shared" si="82"/>
        <v>OK Vihor</v>
      </c>
      <c r="BR102" s="27" t="str" cm="1">
        <f t="array" ref="BR102">IFERROR(""&amp;INDEX(regNatjecatelj_klub,DI102),"")</f>
        <v>OK Vihor</v>
      </c>
      <c r="BS102" s="82" t="str">
        <f t="shared" si="121"/>
        <v/>
      </c>
      <c r="BT102" s="62" t="str">
        <f t="shared" si="122"/>
        <v>OK Vihor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Vihor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12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29"/>
        <v>23:32</v>
      </c>
      <c r="CP102" s="69" t="str">
        <f t="shared" si="130"/>
        <v>0</v>
      </c>
      <c r="CQ102" s="216" t="str">
        <f t="shared" si="131"/>
        <v/>
      </c>
      <c r="CR102" s="217">
        <f t="shared" si="78"/>
        <v>1412</v>
      </c>
      <c r="CS102" s="150">
        <f t="shared" si="83"/>
        <v>1</v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>O</v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>Sven – Belas</v>
      </c>
      <c r="DI102" s="49">
        <f t="shared" si="136"/>
        <v>775</v>
      </c>
      <c r="DJ102" s="43" t="s">
        <v>0</v>
      </c>
      <c r="DK102" s="48" t="str">
        <f t="shared" si="137"/>
        <v>Sven – Belas – OK Vihor</v>
      </c>
      <c r="DL102" s="49">
        <f t="shared" si="138"/>
        <v>775</v>
      </c>
      <c r="DM102" s="43" t="s">
        <v>0</v>
      </c>
      <c r="DN102" s="48" t="str">
        <f t="shared" si="139"/>
        <v>Sven – Belas – OK Vihor – Otvorena</v>
      </c>
      <c r="DO102" s="49" t="str">
        <f t="shared" si="140"/>
        <v>NEMA</v>
      </c>
      <c r="DP102" s="43" t="s">
        <v>0</v>
      </c>
      <c r="DQ102" s="54">
        <f t="shared" si="141"/>
        <v>775</v>
      </c>
      <c r="DR102" s="49" cm="1">
        <f t="array" ref="DR102">IF(DQ102&lt;&gt;"",INDEX(regNatjecatelj_id,DQ102,0),IF(BF102&lt;&gt;"",BF102,""))</f>
        <v>2188</v>
      </c>
      <c r="DS102" s="43" t="s">
        <v>0</v>
      </c>
      <c r="DT102" s="54" t="str">
        <f t="shared" si="142"/>
        <v>imepre</v>
      </c>
      <c r="DU102" s="69" t="str">
        <f t="shared" si="88"/>
        <v>klu</v>
      </c>
      <c r="DV102" s="69" t="str">
        <f t="shared" si="143"/>
        <v>kat</v>
      </c>
      <c r="DW102" s="69" t="str">
        <f t="shared" si="144"/>
        <v/>
      </c>
      <c r="DX102" s="62" t="str">
        <f t="shared" si="145"/>
        <v>imepre-klu-kat</v>
      </c>
      <c r="DY102" s="43" t="s">
        <v>0</v>
      </c>
      <c r="DZ102" s="54">
        <f>IF(AN102="","",MAX(DZ$12:DZ101)+1)</f>
        <v>3471</v>
      </c>
      <c r="EA102" s="69">
        <f t="shared" si="146"/>
        <v>355</v>
      </c>
      <c r="EB102" s="69">
        <f t="shared" si="147"/>
        <v>2188</v>
      </c>
      <c r="EC102" s="69">
        <f t="shared" si="148"/>
        <v>1412</v>
      </c>
      <c r="ED102" s="69">
        <f t="shared" si="149"/>
        <v>1</v>
      </c>
      <c r="EE102" s="69">
        <f t="shared" si="89"/>
        <v>0</v>
      </c>
      <c r="EF102" s="69">
        <f t="shared" si="150"/>
        <v>1</v>
      </c>
      <c r="EG102" s="69" t="str">
        <f t="shared" si="151"/>
        <v>0</v>
      </c>
      <c r="EH102" s="69" t="str">
        <f t="shared" si="90"/>
        <v/>
      </c>
      <c r="EI102" s="69" t="str">
        <f t="shared" si="152"/>
        <v/>
      </c>
      <c r="EJ102" s="49">
        <f t="shared" si="153"/>
        <v>1</v>
      </c>
      <c r="EK102" s="43" t="s">
        <v>0</v>
      </c>
      <c r="EL102" s="16" t="str">
        <f t="shared" si="154"/>
        <v>INSERT INTO rezultat(id,stazakategorija_id,imeprezime_id,vrijeme_sec,status_id,registracija,uparivanje_id,originalstatus_id,imeprezimealias_id,klubalias_id,kategorijaalias_id) VALUES (3471,355,2188,1412,1,0,1,0,Null,Null,1);</v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 xml:space="preserve">
INSERT INTO rezultat(id,stazakategorija_id,imeprezime_id,vrijeme_sec,status_id,registracija,uparivanje_id,originalstatus_id,imeprezimealias_id,klubalias_id,kategorijaalias_id) VALUES (3471,355,2188,1412,1,0,1,0,Null,Null,1);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OPEN</v>
      </c>
      <c r="C103" s="27" t="s">
        <v>0</v>
      </c>
      <c r="D103" s="27" t="str">
        <f>IF(csv!F93="","",TRIM(csv!F93))</f>
        <v>Vedrana</v>
      </c>
      <c r="E103" s="27" t="str">
        <f>IF(csv!E93="","",TRIM(csv!E93))</f>
        <v>Ćetković</v>
      </c>
      <c r="F103" s="27" t="s">
        <v>0</v>
      </c>
      <c r="G103" s="69" t="str">
        <f>IF(csv!M93="","",TRIM(csv!M93))</f>
        <v>24:22</v>
      </c>
      <c r="H103" s="69" t="str">
        <f>IF(csv!N93="","",TRIM(csv!N93))</f>
        <v>0</v>
      </c>
      <c r="I103" s="27" t="s">
        <v>0</v>
      </c>
      <c r="J103" s="27" t="str">
        <f>IF(csv!P93="","",TRIM(csv!P93))</f>
        <v>OKM</v>
      </c>
      <c r="K103" s="27" t="str">
        <f>IF(csv!Q93="","",TRIM(csv!Q93))</f>
        <v>OK Medjimurje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2"/>
        <v>ok</v>
      </c>
      <c r="P103" s="43"/>
      <c r="Q103" s="48" t="str">
        <f t="shared" si="93"/>
        <v>OPEN</v>
      </c>
      <c r="R103" s="69">
        <f>IF(Q103="","",IF(COUNTIF(Q$12:Q102,Q103)=0,R102+1,R102))</f>
        <v>9</v>
      </c>
      <c r="S103" s="69">
        <f t="shared" si="94"/>
        <v>291</v>
      </c>
      <c r="T103" s="69">
        <f t="shared" si="95"/>
        <v>239</v>
      </c>
      <c r="U103" s="62" t="str">
        <f t="shared" si="96"/>
        <v>Otvorena</v>
      </c>
      <c r="V103" s="43" t="s">
        <v>0</v>
      </c>
      <c r="W103" s="209" t="str">
        <f t="shared" si="97"/>
        <v>Otvorena</v>
      </c>
      <c r="X103" s="259">
        <f t="shared" si="98"/>
        <v>355</v>
      </c>
      <c r="Y103" s="210">
        <f t="shared" si="79"/>
        <v>1</v>
      </c>
      <c r="Z103" s="43" t="s">
        <v>0</v>
      </c>
      <c r="AA103" s="48" t="str">
        <f t="shared" si="99"/>
        <v>CRO</v>
      </c>
      <c r="AB103" s="69">
        <f t="shared" si="100"/>
        <v>1</v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>CRO</v>
      </c>
      <c r="AK103" s="150">
        <f t="shared" si="103"/>
        <v>1</v>
      </c>
      <c r="AL103" s="43"/>
      <c r="AM103" s="48" t="str">
        <f t="shared" si="104"/>
        <v>Vedrana</v>
      </c>
      <c r="AN103" s="27" t="str">
        <f t="shared" si="105"/>
        <v>Ćetković</v>
      </c>
      <c r="AO103" s="69" t="str">
        <f t="shared" si="106"/>
        <v>NEMA</v>
      </c>
      <c r="AP103" s="69">
        <f t="shared" si="107"/>
        <v>2035</v>
      </c>
      <c r="AQ103" s="27" t="str">
        <f t="shared" si="108"/>
        <v>Vedrana</v>
      </c>
      <c r="AR103" s="62" t="str">
        <f t="shared" si="109"/>
        <v>Četković</v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>Vedrana</v>
      </c>
      <c r="BI103" s="27" t="str">
        <f t="shared" si="115"/>
        <v>Četković</v>
      </c>
      <c r="BJ103" s="69">
        <f t="shared" si="116"/>
        <v>2035</v>
      </c>
      <c r="BK103" s="49" t="str">
        <f t="shared" si="117"/>
        <v/>
      </c>
      <c r="BL103" s="43" t="s">
        <v>0</v>
      </c>
      <c r="BM103" s="48" t="str">
        <f t="shared" si="118"/>
        <v>OKM</v>
      </c>
      <c r="BN103" s="27" t="str">
        <f t="shared" si="119"/>
        <v>OK Medjimurje</v>
      </c>
      <c r="BO103" s="69" t="str">
        <f t="shared" si="120"/>
        <v>NEMA</v>
      </c>
      <c r="BP103" s="69">
        <f t="shared" si="81"/>
        <v>2</v>
      </c>
      <c r="BQ103" s="27" t="str">
        <f t="shared" si="82"/>
        <v>OK Međimurje</v>
      </c>
      <c r="BR103" s="27" t="str" cm="1">
        <f t="array" ref="BR103">IFERROR(""&amp;INDEX(regNatjecatelj_klub,DI103),"")</f>
        <v>OK Međimurje</v>
      </c>
      <c r="BS103" s="82" t="str">
        <f t="shared" si="121"/>
        <v/>
      </c>
      <c r="BT103" s="62" t="str">
        <f t="shared" si="122"/>
        <v>OK Međimurje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Međimurje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7</v>
      </c>
      <c r="CM103" s="150">
        <f>IF(BP103="","",IF(BP103&lt;&gt;"NEMA",BP103,IF(CE103&lt;&gt;"",CE103,IFERROR(INDEX(CM$12:CM102,MATCH(BN103,BN$12:BN102,0)),""))))</f>
        <v>2</v>
      </c>
      <c r="CN103" s="43" t="s">
        <v>0</v>
      </c>
      <c r="CO103" s="54" t="str">
        <f t="shared" si="129"/>
        <v>24:22</v>
      </c>
      <c r="CP103" s="69" t="str">
        <f t="shared" si="130"/>
        <v>0</v>
      </c>
      <c r="CQ103" s="216" t="str">
        <f t="shared" si="131"/>
        <v/>
      </c>
      <c r="CR103" s="217">
        <f t="shared" si="78"/>
        <v>1462</v>
      </c>
      <c r="CS103" s="150">
        <f t="shared" si="83"/>
        <v>1</v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>O</v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>Vedrana – Četković</v>
      </c>
      <c r="DI103" s="49">
        <f t="shared" si="136"/>
        <v>524</v>
      </c>
      <c r="DJ103" s="43" t="s">
        <v>0</v>
      </c>
      <c r="DK103" s="48" t="str">
        <f t="shared" si="137"/>
        <v>Vedrana – Četković – OK Međimurje</v>
      </c>
      <c r="DL103" s="49">
        <f t="shared" si="138"/>
        <v>524</v>
      </c>
      <c r="DM103" s="43" t="s">
        <v>0</v>
      </c>
      <c r="DN103" s="48" t="str">
        <f t="shared" si="139"/>
        <v>Vedrana – Četković – OK Međimurje – Otvorena</v>
      </c>
      <c r="DO103" s="49" t="str">
        <f t="shared" si="140"/>
        <v>NEMA</v>
      </c>
      <c r="DP103" s="43" t="s">
        <v>0</v>
      </c>
      <c r="DQ103" s="54">
        <f t="shared" si="141"/>
        <v>524</v>
      </c>
      <c r="DR103" s="49" cm="1">
        <f t="array" ref="DR103">IF(DQ103&lt;&gt;"",INDEX(regNatjecatelj_id,DQ103,0),IF(BF103&lt;&gt;"",BF103,""))</f>
        <v>2035</v>
      </c>
      <c r="DS103" s="43" t="s">
        <v>0</v>
      </c>
      <c r="DT103" s="54" t="str">
        <f t="shared" si="142"/>
        <v>imepre(ali)</v>
      </c>
      <c r="DU103" s="69" t="str">
        <f t="shared" si="88"/>
        <v>klu(ali)</v>
      </c>
      <c r="DV103" s="69" t="str">
        <f t="shared" si="143"/>
        <v>kat</v>
      </c>
      <c r="DW103" s="69" t="str">
        <f t="shared" si="144"/>
        <v/>
      </c>
      <c r="DX103" s="62" t="str">
        <f t="shared" si="145"/>
        <v>imepre(ali)-klu(ali)-kat</v>
      </c>
      <c r="DY103" s="43" t="s">
        <v>0</v>
      </c>
      <c r="DZ103" s="54">
        <f>IF(AN103="","",MAX(DZ$12:DZ102)+1)</f>
        <v>3472</v>
      </c>
      <c r="EA103" s="69">
        <f t="shared" si="146"/>
        <v>355</v>
      </c>
      <c r="EB103" s="69">
        <f t="shared" si="147"/>
        <v>2035</v>
      </c>
      <c r="EC103" s="69">
        <f t="shared" si="148"/>
        <v>1462</v>
      </c>
      <c r="ED103" s="69">
        <f t="shared" si="149"/>
        <v>1</v>
      </c>
      <c r="EE103" s="69">
        <f t="shared" si="89"/>
        <v>0</v>
      </c>
      <c r="EF103" s="69">
        <f t="shared" si="150"/>
        <v>9</v>
      </c>
      <c r="EG103" s="69" t="str">
        <f t="shared" si="151"/>
        <v>0</v>
      </c>
      <c r="EH103" s="69">
        <f t="shared" si="90"/>
        <v>12</v>
      </c>
      <c r="EI103" s="69">
        <f t="shared" si="152"/>
        <v>2</v>
      </c>
      <c r="EJ103" s="49">
        <f t="shared" si="153"/>
        <v>1</v>
      </c>
      <c r="EK103" s="43" t="s">
        <v>0</v>
      </c>
      <c r="EL103" s="16" t="str">
        <f t="shared" si="154"/>
        <v>INSERT INTO rezultat(id,stazakategorija_id,imeprezime_id,vrijeme_sec,status_id,registracija,uparivanje_id,originalstatus_id,imeprezimealias_id,klubalias_id,kategorijaalias_id) VALUES (3472,355,2035,1462,1,0,9,0,12,2,1);</v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 xml:space="preserve">
INSERT INTO rezultat(id,stazakategorija_id,imeprezime_id,vrijeme_sec,status_id,registracija,uparivanje_id,originalstatus_id,imeprezimealias_id,klubalias_id,kategorijaalias_id) VALUES (3472,355,2035,1462,1,0,9,0,12,2,1);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OPEN</v>
      </c>
      <c r="C104" s="27" t="s">
        <v>0</v>
      </c>
      <c r="D104" s="27" t="str">
        <f>IF(csv!F94="","",TRIM(csv!F94))</f>
        <v>Viktor</v>
      </c>
      <c r="E104" s="27" t="str">
        <f>IF(csv!E94="","",TRIM(csv!E94))</f>
        <v>Ozimec</v>
      </c>
      <c r="F104" s="27" t="s">
        <v>0</v>
      </c>
      <c r="G104" s="69" t="str">
        <f>IF(csv!M94="","",TRIM(csv!M94))</f>
        <v>26:32</v>
      </c>
      <c r="H104" s="69" t="str">
        <f>IF(csv!N94="","",TRIM(csv!N94))</f>
        <v>0</v>
      </c>
      <c r="I104" s="27" t="s">
        <v>0</v>
      </c>
      <c r="J104" s="27" t="str">
        <f>IF(csv!P94="","",TRIM(csv!P94))</f>
        <v>OK Varaždin</v>
      </c>
      <c r="K104" s="27" t="str">
        <f>IF(csv!Q94="","",TRIM(csv!Q94))</f>
        <v>OK Varaždin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2"/>
        <v>ok</v>
      </c>
      <c r="P104" s="43"/>
      <c r="Q104" s="48" t="str">
        <f t="shared" si="93"/>
        <v>OPEN</v>
      </c>
      <c r="R104" s="69">
        <f>IF(Q104="","",IF(COUNTIF(Q$12:Q103,Q104)=0,R103+1,R103))</f>
        <v>9</v>
      </c>
      <c r="S104" s="69">
        <f t="shared" si="94"/>
        <v>291</v>
      </c>
      <c r="T104" s="69">
        <f t="shared" si="95"/>
        <v>239</v>
      </c>
      <c r="U104" s="62" t="str">
        <f t="shared" si="96"/>
        <v>Otvorena</v>
      </c>
      <c r="V104" s="43" t="s">
        <v>0</v>
      </c>
      <c r="W104" s="209" t="str">
        <f t="shared" si="97"/>
        <v>Otvorena</v>
      </c>
      <c r="X104" s="259">
        <f t="shared" si="98"/>
        <v>355</v>
      </c>
      <c r="Y104" s="210">
        <f t="shared" si="79"/>
        <v>1</v>
      </c>
      <c r="Z104" s="43" t="s">
        <v>0</v>
      </c>
      <c r="AA104" s="48" t="str">
        <f t="shared" si="99"/>
        <v>CRO</v>
      </c>
      <c r="AB104" s="69">
        <f t="shared" si="100"/>
        <v>1</v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>CRO</v>
      </c>
      <c r="AK104" s="150">
        <f t="shared" si="103"/>
        <v>1</v>
      </c>
      <c r="AL104" s="43"/>
      <c r="AM104" s="48" t="str">
        <f t="shared" si="104"/>
        <v>Viktor</v>
      </c>
      <c r="AN104" s="27" t="str">
        <f t="shared" si="105"/>
        <v>Ozimec</v>
      </c>
      <c r="AO104" s="69">
        <f t="shared" si="106"/>
        <v>2189</v>
      </c>
      <c r="AP104" s="69" t="str">
        <f t="shared" si="107"/>
        <v/>
      </c>
      <c r="AQ104" s="27" t="str">
        <f t="shared" si="108"/>
        <v>Viktor</v>
      </c>
      <c r="AR104" s="62" t="str">
        <f t="shared" si="109"/>
        <v>Ozimec</v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>Viktor</v>
      </c>
      <c r="BI104" s="27" t="str">
        <f t="shared" si="115"/>
        <v>Ozimec</v>
      </c>
      <c r="BJ104" s="69" t="str">
        <f t="shared" si="116"/>
        <v/>
      </c>
      <c r="BK104" s="49">
        <f t="shared" si="117"/>
        <v>2189</v>
      </c>
      <c r="BL104" s="43" t="s">
        <v>0</v>
      </c>
      <c r="BM104" s="48" t="str">
        <f t="shared" si="118"/>
        <v>OK Varaždin</v>
      </c>
      <c r="BN104" s="27" t="str">
        <f t="shared" si="119"/>
        <v>OK Varaždin</v>
      </c>
      <c r="BO104" s="69">
        <f t="shared" si="120"/>
        <v>11</v>
      </c>
      <c r="BP104" s="69" t="str">
        <f t="shared" si="81"/>
        <v/>
      </c>
      <c r="BQ104" s="27" t="str">
        <f t="shared" si="82"/>
        <v>OK Varaždin</v>
      </c>
      <c r="BR104" s="27" t="str" cm="1">
        <f t="array" ref="BR104">IFERROR(""&amp;INDEX(regNatjecatelj_klub,DI104),"")</f>
        <v>OK Varaždin</v>
      </c>
      <c r="BS104" s="82" t="str">
        <f t="shared" si="121"/>
        <v/>
      </c>
      <c r="BT104" s="62" t="str">
        <f t="shared" si="122"/>
        <v>OK Varaždin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Varaždin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11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>26:32</v>
      </c>
      <c r="CP104" s="69" t="str">
        <f t="shared" si="130"/>
        <v>0</v>
      </c>
      <c r="CQ104" s="216" t="str">
        <f t="shared" si="131"/>
        <v/>
      </c>
      <c r="CR104" s="217">
        <f t="shared" si="78"/>
        <v>1592</v>
      </c>
      <c r="CS104" s="150">
        <f t="shared" si="83"/>
        <v>1</v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>O</v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>Viktor – Ozimec</v>
      </c>
      <c r="DI104" s="49">
        <f t="shared" si="136"/>
        <v>717</v>
      </c>
      <c r="DJ104" s="43" t="s">
        <v>0</v>
      </c>
      <c r="DK104" s="48" t="str">
        <f t="shared" si="137"/>
        <v>Viktor – Ozimec – OK Varaždin</v>
      </c>
      <c r="DL104" s="49">
        <f t="shared" si="138"/>
        <v>717</v>
      </c>
      <c r="DM104" s="43" t="s">
        <v>0</v>
      </c>
      <c r="DN104" s="48" t="str">
        <f t="shared" si="139"/>
        <v>Viktor – Ozimec – OK Varaždin – Otvorena</v>
      </c>
      <c r="DO104" s="49" t="str">
        <f t="shared" si="140"/>
        <v>NEMA</v>
      </c>
      <c r="DP104" s="43" t="s">
        <v>0</v>
      </c>
      <c r="DQ104" s="54">
        <f t="shared" si="141"/>
        <v>717</v>
      </c>
      <c r="DR104" s="49" cm="1">
        <f t="array" ref="DR104">IF(DQ104&lt;&gt;"",INDEX(regNatjecatelj_id,DQ104,0),IF(BF104&lt;&gt;"",BF104,""))</f>
        <v>2189</v>
      </c>
      <c r="DS104" s="43" t="s">
        <v>0</v>
      </c>
      <c r="DT104" s="54" t="str">
        <f t="shared" si="142"/>
        <v>imepre</v>
      </c>
      <c r="DU104" s="69" t="str">
        <f t="shared" si="88"/>
        <v>klu</v>
      </c>
      <c r="DV104" s="69" t="str">
        <f t="shared" si="143"/>
        <v>kat</v>
      </c>
      <c r="DW104" s="69" t="str">
        <f t="shared" si="144"/>
        <v/>
      </c>
      <c r="DX104" s="62" t="str">
        <f t="shared" si="145"/>
        <v>imepre-klu-kat</v>
      </c>
      <c r="DY104" s="43" t="s">
        <v>0</v>
      </c>
      <c r="DZ104" s="54">
        <f>IF(AN104="","",MAX(DZ$12:DZ103)+1)</f>
        <v>3473</v>
      </c>
      <c r="EA104" s="69">
        <f t="shared" si="146"/>
        <v>355</v>
      </c>
      <c r="EB104" s="69">
        <f t="shared" si="147"/>
        <v>2189</v>
      </c>
      <c r="EC104" s="69">
        <f t="shared" si="148"/>
        <v>1592</v>
      </c>
      <c r="ED104" s="69">
        <f t="shared" si="149"/>
        <v>1</v>
      </c>
      <c r="EE104" s="69">
        <f t="shared" si="89"/>
        <v>0</v>
      </c>
      <c r="EF104" s="69">
        <f t="shared" si="150"/>
        <v>1</v>
      </c>
      <c r="EG104" s="69" t="str">
        <f t="shared" si="151"/>
        <v>0</v>
      </c>
      <c r="EH104" s="69" t="str">
        <f t="shared" si="90"/>
        <v/>
      </c>
      <c r="EI104" s="69" t="str">
        <f t="shared" si="152"/>
        <v/>
      </c>
      <c r="EJ104" s="49">
        <f t="shared" si="153"/>
        <v>1</v>
      </c>
      <c r="EK104" s="43" t="s">
        <v>0</v>
      </c>
      <c r="EL104" s="16" t="str">
        <f t="shared" si="154"/>
        <v>INSERT INTO rezultat(id,stazakategorija_id,imeprezime_id,vrijeme_sec,status_id,registracija,uparivanje_id,originalstatus_id,imeprezimealias_id,klubalias_id,kategorijaalias_id) VALUES (3473,355,2189,1592,1,0,1,0,Null,Null,1);</v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5"/>
        <v xml:space="preserve">
INSERT INTO rezultat(id,stazakategorija_id,imeprezime_id,vrijeme_sec,status_id,registracija,uparivanje_id,originalstatus_id,imeprezimealias_id,klubalias_id,kategorijaalias_id) VALUES (3473,355,2189,1592,1,0,1,0,Null,Null,1);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OPEN</v>
      </c>
      <c r="C105" s="27" t="s">
        <v>0</v>
      </c>
      <c r="D105" s="27" t="str">
        <f>IF(csv!F95="","",TRIM(csv!F95))</f>
        <v>Ivan</v>
      </c>
      <c r="E105" s="27" t="str">
        <f>IF(csv!E95="","",TRIM(csv!E95))</f>
        <v>Paško Džaja</v>
      </c>
      <c r="F105" s="27" t="s">
        <v>0</v>
      </c>
      <c r="G105" s="69" t="str">
        <f>IF(csv!M95="","",TRIM(csv!M95))</f>
        <v>29:48</v>
      </c>
      <c r="H105" s="69" t="str">
        <f>IF(csv!N95="","",TRIM(csv!N95))</f>
        <v>0</v>
      </c>
      <c r="I105" s="27" t="s">
        <v>0</v>
      </c>
      <c r="J105" s="27" t="str">
        <f>IF(csv!P95="","",TRIM(csv!P95))</f>
        <v>DIZ</v>
      </c>
      <c r="K105" s="27" t="str">
        <f>IF(csv!Q95="","",TRIM(csv!Q95))</f>
        <v>Društvo Informatičara Zadar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2"/>
        <v>ok</v>
      </c>
      <c r="P105" s="43"/>
      <c r="Q105" s="48" t="str">
        <f t="shared" si="93"/>
        <v>OPEN</v>
      </c>
      <c r="R105" s="69">
        <f>IF(Q105="","",IF(COUNTIF(Q$12:Q104,Q105)=0,R104+1,R104))</f>
        <v>9</v>
      </c>
      <c r="S105" s="69">
        <f t="shared" si="94"/>
        <v>291</v>
      </c>
      <c r="T105" s="69">
        <f t="shared" si="95"/>
        <v>239</v>
      </c>
      <c r="U105" s="62" t="str">
        <f t="shared" si="96"/>
        <v>Otvorena</v>
      </c>
      <c r="V105" s="43" t="s">
        <v>0</v>
      </c>
      <c r="W105" s="209" t="str">
        <f t="shared" si="97"/>
        <v>Otvorena</v>
      </c>
      <c r="X105" s="259">
        <f t="shared" si="98"/>
        <v>355</v>
      </c>
      <c r="Y105" s="210">
        <f t="shared" si="79"/>
        <v>1</v>
      </c>
      <c r="Z105" s="43" t="s">
        <v>0</v>
      </c>
      <c r="AA105" s="48" t="str">
        <f t="shared" si="99"/>
        <v>CRO</v>
      </c>
      <c r="AB105" s="69">
        <f t="shared" si="100"/>
        <v>1</v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>CRO</v>
      </c>
      <c r="AK105" s="150">
        <f t="shared" si="103"/>
        <v>1</v>
      </c>
      <c r="AL105" s="43"/>
      <c r="AM105" s="48" t="str">
        <f t="shared" si="104"/>
        <v>Ivan</v>
      </c>
      <c r="AN105" s="27" t="str">
        <f t="shared" si="105"/>
        <v>Paško Džaja</v>
      </c>
      <c r="AO105" s="69">
        <f t="shared" si="106"/>
        <v>2190</v>
      </c>
      <c r="AP105" s="69" t="str">
        <f t="shared" si="107"/>
        <v/>
      </c>
      <c r="AQ105" s="27" t="str">
        <f t="shared" si="108"/>
        <v>Ivan</v>
      </c>
      <c r="AR105" s="62" t="str">
        <f t="shared" si="109"/>
        <v>Paško Džaja</v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>Ivan</v>
      </c>
      <c r="BI105" s="27" t="str">
        <f t="shared" si="115"/>
        <v>Paško Džaja</v>
      </c>
      <c r="BJ105" s="69" t="str">
        <f t="shared" si="116"/>
        <v/>
      </c>
      <c r="BK105" s="49">
        <f t="shared" si="117"/>
        <v>2190</v>
      </c>
      <c r="BL105" s="43" t="s">
        <v>0</v>
      </c>
      <c r="BM105" s="48" t="str">
        <f t="shared" si="118"/>
        <v>DIZ</v>
      </c>
      <c r="BN105" s="27" t="str">
        <f t="shared" si="119"/>
        <v>Društvo Informatičara Zadar</v>
      </c>
      <c r="BO105" s="69" t="str">
        <f t="shared" si="120"/>
        <v>NEMA</v>
      </c>
      <c r="BP105" s="69">
        <f t="shared" si="81"/>
        <v>27</v>
      </c>
      <c r="BQ105" s="27" t="str">
        <f t="shared" si="82"/>
        <v>Dr. inf. Zadar</v>
      </c>
      <c r="BR105" s="27" t="str" cm="1">
        <f t="array" ref="BR105">IFERROR(""&amp;INDEX(regNatjecatelj_klub,DI105),"")</f>
        <v>Dr. inf. Zadar</v>
      </c>
      <c r="BS105" s="82" t="str">
        <f t="shared" si="121"/>
        <v/>
      </c>
      <c r="BT105" s="62" t="str">
        <f t="shared" si="122"/>
        <v>Dr. inf. Zadar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Dr. inf. Zadar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57</v>
      </c>
      <c r="CM105" s="150">
        <f>IF(BP105="","",IF(BP105&lt;&gt;"NEMA",BP105,IF(CE105&lt;&gt;"",CE105,IFERROR(INDEX(CM$12:CM104,MATCH(BN105,BN$12:BN104,0)),""))))</f>
        <v>27</v>
      </c>
      <c r="CN105" s="43" t="s">
        <v>0</v>
      </c>
      <c r="CO105" s="54" t="str">
        <f t="shared" si="129"/>
        <v>29:48</v>
      </c>
      <c r="CP105" s="69" t="str">
        <f t="shared" si="130"/>
        <v>0</v>
      </c>
      <c r="CQ105" s="216" t="str">
        <f t="shared" si="131"/>
        <v/>
      </c>
      <c r="CR105" s="217">
        <f t="shared" si="78"/>
        <v>1788</v>
      </c>
      <c r="CS105" s="150">
        <f t="shared" si="83"/>
        <v>1</v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>O</v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>Ivan – Paško Džaja</v>
      </c>
      <c r="DI105" s="49">
        <f t="shared" si="136"/>
        <v>43</v>
      </c>
      <c r="DJ105" s="43" t="s">
        <v>0</v>
      </c>
      <c r="DK105" s="48" t="str">
        <f t="shared" si="137"/>
        <v>Ivan – Paško Džaja – Dr. inf. Zadar</v>
      </c>
      <c r="DL105" s="49">
        <f t="shared" si="138"/>
        <v>43</v>
      </c>
      <c r="DM105" s="43" t="s">
        <v>0</v>
      </c>
      <c r="DN105" s="48" t="str">
        <f t="shared" si="139"/>
        <v>Ivan – Paško Džaja – Dr. inf. Zadar – Otvorena</v>
      </c>
      <c r="DO105" s="49" t="str">
        <f t="shared" si="140"/>
        <v>NEMA</v>
      </c>
      <c r="DP105" s="43" t="s">
        <v>0</v>
      </c>
      <c r="DQ105" s="54">
        <f t="shared" si="141"/>
        <v>43</v>
      </c>
      <c r="DR105" s="49" cm="1">
        <f t="array" ref="DR105">IF(DQ105&lt;&gt;"",INDEX(regNatjecatelj_id,DQ105,0),IF(BF105&lt;&gt;"",BF105,""))</f>
        <v>2190</v>
      </c>
      <c r="DS105" s="43" t="s">
        <v>0</v>
      </c>
      <c r="DT105" s="54" t="str">
        <f t="shared" si="142"/>
        <v>imepre</v>
      </c>
      <c r="DU105" s="69" t="str">
        <f t="shared" si="88"/>
        <v>klu(ali)</v>
      </c>
      <c r="DV105" s="69" t="str">
        <f t="shared" si="143"/>
        <v>kat</v>
      </c>
      <c r="DW105" s="69" t="str">
        <f t="shared" si="144"/>
        <v/>
      </c>
      <c r="DX105" s="62" t="str">
        <f t="shared" si="145"/>
        <v>imepre-klu(ali)-kat</v>
      </c>
      <c r="DY105" s="43" t="s">
        <v>0</v>
      </c>
      <c r="DZ105" s="54">
        <f>IF(AN105="","",MAX(DZ$12:DZ104)+1)</f>
        <v>3474</v>
      </c>
      <c r="EA105" s="69">
        <f t="shared" si="146"/>
        <v>355</v>
      </c>
      <c r="EB105" s="69">
        <f t="shared" si="147"/>
        <v>2190</v>
      </c>
      <c r="EC105" s="69">
        <f t="shared" si="148"/>
        <v>1788</v>
      </c>
      <c r="ED105" s="69">
        <f t="shared" si="149"/>
        <v>1</v>
      </c>
      <c r="EE105" s="69">
        <f t="shared" si="89"/>
        <v>0</v>
      </c>
      <c r="EF105" s="69">
        <f t="shared" si="150"/>
        <v>3</v>
      </c>
      <c r="EG105" s="69" t="str">
        <f t="shared" si="151"/>
        <v>0</v>
      </c>
      <c r="EH105" s="69" t="str">
        <f t="shared" si="90"/>
        <v/>
      </c>
      <c r="EI105" s="69">
        <f t="shared" si="152"/>
        <v>27</v>
      </c>
      <c r="EJ105" s="49">
        <f t="shared" si="153"/>
        <v>1</v>
      </c>
      <c r="EK105" s="43" t="s">
        <v>0</v>
      </c>
      <c r="EL105" s="16" t="str">
        <f t="shared" si="154"/>
        <v>INSERT INTO rezultat(id,stazakategorija_id,imeprezime_id,vrijeme_sec,status_id,registracija,uparivanje_id,originalstatus_id,imeprezimealias_id,klubalias_id,kategorijaalias_id) VALUES (3474,355,2190,1788,1,0,3,0,Null,27,1);</v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5"/>
        <v xml:space="preserve">
INSERT INTO rezultat(id,stazakategorija_id,imeprezime_id,vrijeme_sec,status_id,registracija,uparivanje_id,originalstatus_id,imeprezimealias_id,klubalias_id,kategorijaalias_id) VALUES (3474,355,2190,1788,1,0,3,0,Null,27,1);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OPEN</v>
      </c>
      <c r="C106" s="27" t="s">
        <v>0</v>
      </c>
      <c r="D106" s="27" t="str">
        <f>IF(csv!F96="","",TRIM(csv!F96))</f>
        <v>Nika</v>
      </c>
      <c r="E106" s="27" t="str">
        <f>IF(csv!E96="","",TRIM(csv!E96))</f>
        <v>Juričan</v>
      </c>
      <c r="F106" s="27" t="s">
        <v>0</v>
      </c>
      <c r="G106" s="69" t="str">
        <f>IF(csv!M96="","",TRIM(csv!M96))</f>
        <v>30:11</v>
      </c>
      <c r="H106" s="69" t="str">
        <f>IF(csv!N96="","",TRIM(csv!N96))</f>
        <v>0</v>
      </c>
      <c r="I106" s="27" t="s">
        <v>0</v>
      </c>
      <c r="J106" s="27" t="str">
        <f>IF(csv!P96="","",TRIM(csv!P96))</f>
        <v>OK Varaždin</v>
      </c>
      <c r="K106" s="27" t="str">
        <f>IF(csv!Q96="","",TRIM(csv!Q96))</f>
        <v>OK Varaždin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2"/>
        <v>ok</v>
      </c>
      <c r="P106" s="43"/>
      <c r="Q106" s="48" t="str">
        <f t="shared" si="93"/>
        <v>OPEN</v>
      </c>
      <c r="R106" s="69">
        <f>IF(Q106="","",IF(COUNTIF(Q$12:Q105,Q106)=0,R105+1,R105))</f>
        <v>9</v>
      </c>
      <c r="S106" s="69">
        <f t="shared" si="94"/>
        <v>291</v>
      </c>
      <c r="T106" s="69">
        <f t="shared" si="95"/>
        <v>239</v>
      </c>
      <c r="U106" s="62" t="str">
        <f t="shared" si="96"/>
        <v>Otvorena</v>
      </c>
      <c r="V106" s="43" t="s">
        <v>0</v>
      </c>
      <c r="W106" s="209" t="str">
        <f t="shared" si="97"/>
        <v>Otvorena</v>
      </c>
      <c r="X106" s="259">
        <f t="shared" si="98"/>
        <v>355</v>
      </c>
      <c r="Y106" s="210">
        <f t="shared" si="79"/>
        <v>1</v>
      </c>
      <c r="Z106" s="43" t="s">
        <v>0</v>
      </c>
      <c r="AA106" s="48" t="str">
        <f t="shared" si="99"/>
        <v>CRO</v>
      </c>
      <c r="AB106" s="69">
        <f t="shared" si="100"/>
        <v>1</v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>CRO</v>
      </c>
      <c r="AK106" s="150">
        <f t="shared" si="103"/>
        <v>1</v>
      </c>
      <c r="AL106" s="43"/>
      <c r="AM106" s="48" t="str">
        <f t="shared" si="104"/>
        <v>Nika</v>
      </c>
      <c r="AN106" s="27" t="str">
        <f t="shared" si="105"/>
        <v>Juričan</v>
      </c>
      <c r="AO106" s="69">
        <f t="shared" si="106"/>
        <v>1401</v>
      </c>
      <c r="AP106" s="69" t="str">
        <f t="shared" si="107"/>
        <v/>
      </c>
      <c r="AQ106" s="27" t="str">
        <f t="shared" si="108"/>
        <v>Nika</v>
      </c>
      <c r="AR106" s="62" t="str">
        <f t="shared" si="109"/>
        <v>Juričan</v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>Nika</v>
      </c>
      <c r="BI106" s="27" t="str">
        <f t="shared" si="115"/>
        <v>Juričan</v>
      </c>
      <c r="BJ106" s="69" t="str">
        <f t="shared" si="116"/>
        <v/>
      </c>
      <c r="BK106" s="49">
        <f t="shared" si="117"/>
        <v>1401</v>
      </c>
      <c r="BL106" s="43" t="s">
        <v>0</v>
      </c>
      <c r="BM106" s="48" t="str">
        <f t="shared" si="118"/>
        <v>OK Varaždin</v>
      </c>
      <c r="BN106" s="27" t="str">
        <f t="shared" si="119"/>
        <v>OK Varaždin</v>
      </c>
      <c r="BO106" s="69">
        <f t="shared" si="120"/>
        <v>11</v>
      </c>
      <c r="BP106" s="69" t="str">
        <f t="shared" si="81"/>
        <v/>
      </c>
      <c r="BQ106" s="27" t="str">
        <f t="shared" si="82"/>
        <v>OK Varaždin</v>
      </c>
      <c r="BR106" s="27" t="str" cm="1">
        <f t="array" ref="BR106">IFERROR(""&amp;INDEX(regNatjecatelj_klub,DI106),"")</f>
        <v>OK Varaždin</v>
      </c>
      <c r="BS106" s="82" t="str">
        <f t="shared" si="121"/>
        <v/>
      </c>
      <c r="BT106" s="62" t="str">
        <f t="shared" si="122"/>
        <v>OK Varaždin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Varaždin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>30:11</v>
      </c>
      <c r="CP106" s="69" t="str">
        <f t="shared" si="130"/>
        <v>0</v>
      </c>
      <c r="CQ106" s="216" t="str">
        <f t="shared" si="131"/>
        <v/>
      </c>
      <c r="CR106" s="217">
        <f t="shared" si="78"/>
        <v>1811</v>
      </c>
      <c r="CS106" s="150">
        <f t="shared" si="83"/>
        <v>1</v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>O</v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>Nika – Juričan</v>
      </c>
      <c r="DI106" s="49">
        <f t="shared" si="136"/>
        <v>689</v>
      </c>
      <c r="DJ106" s="43" t="s">
        <v>0</v>
      </c>
      <c r="DK106" s="48" t="str">
        <f t="shared" si="137"/>
        <v>Nika – Juričan – OK Varaždin</v>
      </c>
      <c r="DL106" s="49">
        <f t="shared" si="138"/>
        <v>689</v>
      </c>
      <c r="DM106" s="43" t="s">
        <v>0</v>
      </c>
      <c r="DN106" s="48" t="str">
        <f t="shared" si="139"/>
        <v>Nika – Juričan – OK Varaždin – Otvorena</v>
      </c>
      <c r="DO106" s="49" t="str">
        <f t="shared" si="140"/>
        <v>NEMA</v>
      </c>
      <c r="DP106" s="43" t="s">
        <v>0</v>
      </c>
      <c r="DQ106" s="54">
        <f t="shared" si="141"/>
        <v>689</v>
      </c>
      <c r="DR106" s="49" cm="1">
        <f t="array" ref="DR106">IF(DQ106&lt;&gt;"",INDEX(regNatjecatelj_id,DQ106,0),IF(BF106&lt;&gt;"",BF106,""))</f>
        <v>1401</v>
      </c>
      <c r="DS106" s="43" t="s">
        <v>0</v>
      </c>
      <c r="DT106" s="54" t="str">
        <f t="shared" si="142"/>
        <v>imepre</v>
      </c>
      <c r="DU106" s="69" t="str">
        <f t="shared" si="88"/>
        <v>klu</v>
      </c>
      <c r="DV106" s="69" t="str">
        <f t="shared" si="143"/>
        <v>kat</v>
      </c>
      <c r="DW106" s="69" t="str">
        <f t="shared" si="144"/>
        <v/>
      </c>
      <c r="DX106" s="62" t="str">
        <f t="shared" si="145"/>
        <v>imepre-klu-kat</v>
      </c>
      <c r="DY106" s="43" t="s">
        <v>0</v>
      </c>
      <c r="DZ106" s="54">
        <f>IF(AN106="","",MAX(DZ$12:DZ105)+1)</f>
        <v>3475</v>
      </c>
      <c r="EA106" s="69">
        <f t="shared" si="146"/>
        <v>355</v>
      </c>
      <c r="EB106" s="69">
        <f t="shared" si="147"/>
        <v>1401</v>
      </c>
      <c r="EC106" s="69">
        <f t="shared" si="148"/>
        <v>1811</v>
      </c>
      <c r="ED106" s="69">
        <f t="shared" si="149"/>
        <v>1</v>
      </c>
      <c r="EE106" s="69">
        <f t="shared" si="89"/>
        <v>0</v>
      </c>
      <c r="EF106" s="69">
        <f t="shared" si="150"/>
        <v>1</v>
      </c>
      <c r="EG106" s="69" t="str">
        <f t="shared" si="151"/>
        <v>0</v>
      </c>
      <c r="EH106" s="69" t="str">
        <f t="shared" si="90"/>
        <v/>
      </c>
      <c r="EI106" s="69" t="str">
        <f t="shared" si="152"/>
        <v/>
      </c>
      <c r="EJ106" s="49">
        <f t="shared" si="153"/>
        <v>1</v>
      </c>
      <c r="EK106" s="43" t="s">
        <v>0</v>
      </c>
      <c r="EL106" s="16" t="str">
        <f t="shared" si="154"/>
        <v>INSERT INTO rezultat(id,stazakategorija_id,imeprezime_id,vrijeme_sec,status_id,registracija,uparivanje_id,originalstatus_id,imeprezimealias_id,klubalias_id,kategorijaalias_id) VALUES (3475,355,1401,1811,1,0,1,0,Null,Null,1);</v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5"/>
        <v xml:space="preserve">
INSERT INTO rezultat(id,stazakategorija_id,imeprezime_id,vrijeme_sec,status_id,registracija,uparivanje_id,originalstatus_id,imeprezimealias_id,klubalias_id,kategorijaalias_id) VALUES (3475,355,1401,1811,1,0,1,0,Null,Null,1);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OPEN</v>
      </c>
      <c r="C107" s="27" t="s">
        <v>0</v>
      </c>
      <c r="D107" s="27" t="str">
        <f>IF(csv!F97="","",TRIM(csv!F97))</f>
        <v>Tina</v>
      </c>
      <c r="E107" s="27" t="str">
        <f>IF(csv!E97="","",TRIM(csv!E97))</f>
        <v>Šojat</v>
      </c>
      <c r="F107" s="27" t="s">
        <v>0</v>
      </c>
      <c r="G107" s="69" t="str">
        <f>IF(csv!M97="","",TRIM(csv!M97))</f>
        <v>30:20</v>
      </c>
      <c r="H107" s="69" t="str">
        <f>IF(csv!N97="","",TRIM(csv!N97))</f>
        <v>0</v>
      </c>
      <c r="I107" s="27" t="s">
        <v>0</v>
      </c>
      <c r="J107" s="27" t="str">
        <f>IF(csv!P97="","",TRIM(csv!P97))</f>
        <v>Vihor</v>
      </c>
      <c r="K107" s="27" t="str">
        <f>IF(csv!Q97="","",TRIM(csv!Q97))</f>
        <v>OK Vihor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2"/>
        <v>ok</v>
      </c>
      <c r="P107" s="43"/>
      <c r="Q107" s="48" t="str">
        <f t="shared" si="93"/>
        <v>OPEN</v>
      </c>
      <c r="R107" s="69">
        <f>IF(Q107="","",IF(COUNTIF(Q$12:Q106,Q107)=0,R106+1,R106))</f>
        <v>9</v>
      </c>
      <c r="S107" s="69">
        <f t="shared" si="94"/>
        <v>291</v>
      </c>
      <c r="T107" s="69">
        <f t="shared" si="95"/>
        <v>239</v>
      </c>
      <c r="U107" s="62" t="str">
        <f t="shared" si="96"/>
        <v>Otvorena</v>
      </c>
      <c r="V107" s="43" t="s">
        <v>0</v>
      </c>
      <c r="W107" s="209" t="str">
        <f t="shared" si="97"/>
        <v>Otvorena</v>
      </c>
      <c r="X107" s="259">
        <f t="shared" si="98"/>
        <v>355</v>
      </c>
      <c r="Y107" s="210">
        <f t="shared" si="79"/>
        <v>1</v>
      </c>
      <c r="Z107" s="43" t="s">
        <v>0</v>
      </c>
      <c r="AA107" s="48" t="str">
        <f t="shared" si="99"/>
        <v>CRO</v>
      </c>
      <c r="AB107" s="69">
        <f t="shared" si="100"/>
        <v>1</v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>CRO</v>
      </c>
      <c r="AK107" s="150">
        <f t="shared" si="103"/>
        <v>1</v>
      </c>
      <c r="AL107" s="43"/>
      <c r="AM107" s="48" t="str">
        <f t="shared" si="104"/>
        <v>Tina</v>
      </c>
      <c r="AN107" s="27" t="str">
        <f t="shared" si="105"/>
        <v>Šojat</v>
      </c>
      <c r="AO107" s="69">
        <f t="shared" si="106"/>
        <v>1945</v>
      </c>
      <c r="AP107" s="69" t="str">
        <f t="shared" si="107"/>
        <v/>
      </c>
      <c r="AQ107" s="27" t="str">
        <f t="shared" si="108"/>
        <v>Tina</v>
      </c>
      <c r="AR107" s="62" t="str">
        <f t="shared" si="109"/>
        <v>Šojat</v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>Tina</v>
      </c>
      <c r="BI107" s="27" t="str">
        <f t="shared" si="115"/>
        <v>Šojat</v>
      </c>
      <c r="BJ107" s="69" t="str">
        <f t="shared" si="116"/>
        <v/>
      </c>
      <c r="BK107" s="49">
        <f t="shared" si="117"/>
        <v>1945</v>
      </c>
      <c r="BL107" s="43" t="s">
        <v>0</v>
      </c>
      <c r="BM107" s="48" t="str">
        <f t="shared" si="118"/>
        <v>Vihor</v>
      </c>
      <c r="BN107" s="27" t="str">
        <f t="shared" si="119"/>
        <v>OK Vihor</v>
      </c>
      <c r="BO107" s="69">
        <f t="shared" si="120"/>
        <v>12</v>
      </c>
      <c r="BP107" s="69" t="str">
        <f t="shared" si="81"/>
        <v/>
      </c>
      <c r="BQ107" s="27" t="str">
        <f t="shared" si="82"/>
        <v>OK Vihor</v>
      </c>
      <c r="BR107" s="27" t="str" cm="1">
        <f t="array" ref="BR107">IFERROR(""&amp;INDEX(regNatjecatelj_klub,DI107),"")</f>
        <v>OK Vihor</v>
      </c>
      <c r="BS107" s="82" t="str">
        <f t="shared" si="121"/>
        <v/>
      </c>
      <c r="BT107" s="62" t="str">
        <f t="shared" si="122"/>
        <v>OK Vihor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Vihor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12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29"/>
        <v>30:20</v>
      </c>
      <c r="CP107" s="69" t="str">
        <f t="shared" si="130"/>
        <v>0</v>
      </c>
      <c r="CQ107" s="216" t="str">
        <f t="shared" si="131"/>
        <v/>
      </c>
      <c r="CR107" s="217">
        <f t="shared" si="78"/>
        <v>1820</v>
      </c>
      <c r="CS107" s="150">
        <f t="shared" si="83"/>
        <v>1</v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>O</v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>Tina – Šojat</v>
      </c>
      <c r="DI107" s="49">
        <f t="shared" si="136"/>
        <v>1063</v>
      </c>
      <c r="DJ107" s="43" t="s">
        <v>0</v>
      </c>
      <c r="DK107" s="48" t="str">
        <f t="shared" si="137"/>
        <v>Tina – Šojat – OK Vihor</v>
      </c>
      <c r="DL107" s="49">
        <f t="shared" si="138"/>
        <v>1063</v>
      </c>
      <c r="DM107" s="43" t="s">
        <v>0</v>
      </c>
      <c r="DN107" s="48" t="str">
        <f t="shared" si="139"/>
        <v>Tina – Šojat – OK Vihor – Otvorena</v>
      </c>
      <c r="DO107" s="49" t="str">
        <f t="shared" si="140"/>
        <v>NEMA</v>
      </c>
      <c r="DP107" s="43" t="s">
        <v>0</v>
      </c>
      <c r="DQ107" s="54">
        <f t="shared" si="141"/>
        <v>1063</v>
      </c>
      <c r="DR107" s="49" cm="1">
        <f t="array" ref="DR107">IF(DQ107&lt;&gt;"",INDEX(regNatjecatelj_id,DQ107,0),IF(BF107&lt;&gt;"",BF107,""))</f>
        <v>1945</v>
      </c>
      <c r="DS107" s="43" t="s">
        <v>0</v>
      </c>
      <c r="DT107" s="54" t="str">
        <f t="shared" si="142"/>
        <v>imepre</v>
      </c>
      <c r="DU107" s="69" t="str">
        <f t="shared" si="88"/>
        <v>klu</v>
      </c>
      <c r="DV107" s="69" t="str">
        <f t="shared" si="143"/>
        <v>kat</v>
      </c>
      <c r="DW107" s="69" t="str">
        <f t="shared" si="144"/>
        <v/>
      </c>
      <c r="DX107" s="62" t="str">
        <f t="shared" si="145"/>
        <v>imepre-klu-kat</v>
      </c>
      <c r="DY107" s="43" t="s">
        <v>0</v>
      </c>
      <c r="DZ107" s="54">
        <f>IF(AN107="","",MAX(DZ$12:DZ106)+1)</f>
        <v>3476</v>
      </c>
      <c r="EA107" s="69">
        <f t="shared" si="146"/>
        <v>355</v>
      </c>
      <c r="EB107" s="69">
        <f t="shared" si="147"/>
        <v>1945</v>
      </c>
      <c r="EC107" s="69">
        <f t="shared" si="148"/>
        <v>1820</v>
      </c>
      <c r="ED107" s="69">
        <f t="shared" si="149"/>
        <v>1</v>
      </c>
      <c r="EE107" s="69">
        <f t="shared" si="89"/>
        <v>0</v>
      </c>
      <c r="EF107" s="69">
        <f t="shared" si="150"/>
        <v>1</v>
      </c>
      <c r="EG107" s="69" t="str">
        <f t="shared" si="151"/>
        <v>0</v>
      </c>
      <c r="EH107" s="69" t="str">
        <f t="shared" si="90"/>
        <v/>
      </c>
      <c r="EI107" s="69" t="str">
        <f t="shared" si="152"/>
        <v/>
      </c>
      <c r="EJ107" s="49">
        <f t="shared" si="153"/>
        <v>1</v>
      </c>
      <c r="EK107" s="43" t="s">
        <v>0</v>
      </c>
      <c r="EL107" s="16" t="str">
        <f t="shared" si="154"/>
        <v>INSERT INTO rezultat(id,stazakategorija_id,imeprezime_id,vrijeme_sec,status_id,registracija,uparivanje_id,originalstatus_id,imeprezimealias_id,klubalias_id,kategorijaalias_id) VALUES (3476,355,1945,1820,1,0,1,0,Null,Null,1);</v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5"/>
        <v xml:space="preserve">
INSERT INTO rezultat(id,stazakategorija_id,imeprezime_id,vrijeme_sec,status_id,registracija,uparivanje_id,originalstatus_id,imeprezimealias_id,klubalias_id,kategorijaalias_id) VALUES (3476,355,1945,1820,1,0,1,0,Null,Null,1);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OPEN</v>
      </c>
      <c r="C108" s="27" t="s">
        <v>0</v>
      </c>
      <c r="D108" s="27" t="str">
        <f>IF(csv!F98="","",TRIM(csv!F98))</f>
        <v>Kiara</v>
      </c>
      <c r="E108" s="27" t="str">
        <f>IF(csv!E98="","",TRIM(csv!E98))</f>
        <v>Kuhta</v>
      </c>
      <c r="F108" s="27" t="s">
        <v>0</v>
      </c>
      <c r="G108" s="69" t="str">
        <f>IF(csv!M98="","",TRIM(csv!M98))</f>
        <v>36:39</v>
      </c>
      <c r="H108" s="69" t="str">
        <f>IF(csv!N98="","",TRIM(csv!N98))</f>
        <v>0</v>
      </c>
      <c r="I108" s="27" t="s">
        <v>0</v>
      </c>
      <c r="J108" s="27" t="str">
        <f>IF(csv!P98="","",TRIM(csv!P98))</f>
        <v>OKM</v>
      </c>
      <c r="K108" s="27" t="str">
        <f>IF(csv!Q98="","",TRIM(csv!Q98))</f>
        <v>OK Medjimurje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2"/>
        <v>ok</v>
      </c>
      <c r="P108" s="43"/>
      <c r="Q108" s="48" t="str">
        <f t="shared" si="93"/>
        <v>OPEN</v>
      </c>
      <c r="R108" s="69">
        <f>IF(Q108="","",IF(COUNTIF(Q$12:Q107,Q108)=0,R107+1,R107))</f>
        <v>9</v>
      </c>
      <c r="S108" s="69">
        <f t="shared" si="94"/>
        <v>291</v>
      </c>
      <c r="T108" s="69">
        <f t="shared" si="95"/>
        <v>239</v>
      </c>
      <c r="U108" s="62" t="str">
        <f t="shared" si="96"/>
        <v>Otvorena</v>
      </c>
      <c r="V108" s="43" t="s">
        <v>0</v>
      </c>
      <c r="W108" s="209" t="str">
        <f t="shared" si="97"/>
        <v>Otvorena</v>
      </c>
      <c r="X108" s="259">
        <f t="shared" si="98"/>
        <v>355</v>
      </c>
      <c r="Y108" s="210">
        <f t="shared" si="79"/>
        <v>1</v>
      </c>
      <c r="Z108" s="43" t="s">
        <v>0</v>
      </c>
      <c r="AA108" s="48" t="str">
        <f t="shared" si="99"/>
        <v>CRO</v>
      </c>
      <c r="AB108" s="69">
        <f t="shared" si="100"/>
        <v>1</v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>CRO</v>
      </c>
      <c r="AK108" s="150">
        <f t="shared" si="103"/>
        <v>1</v>
      </c>
      <c r="AL108" s="43"/>
      <c r="AM108" s="48" t="str">
        <f t="shared" si="104"/>
        <v>Kiara</v>
      </c>
      <c r="AN108" s="27" t="str">
        <f t="shared" si="105"/>
        <v>Kuhta</v>
      </c>
      <c r="AO108" s="69">
        <f t="shared" si="106"/>
        <v>2191</v>
      </c>
      <c r="AP108" s="69" t="str">
        <f t="shared" si="107"/>
        <v/>
      </c>
      <c r="AQ108" s="27" t="str">
        <f t="shared" si="108"/>
        <v>Kiara</v>
      </c>
      <c r="AR108" s="62" t="str">
        <f t="shared" si="109"/>
        <v>Kuhta</v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>Kiara</v>
      </c>
      <c r="BI108" s="27" t="str">
        <f t="shared" si="115"/>
        <v>Kuhta</v>
      </c>
      <c r="BJ108" s="69" t="str">
        <f t="shared" si="116"/>
        <v/>
      </c>
      <c r="BK108" s="49">
        <f t="shared" si="117"/>
        <v>2191</v>
      </c>
      <c r="BL108" s="43" t="s">
        <v>0</v>
      </c>
      <c r="BM108" s="48" t="str">
        <f t="shared" si="118"/>
        <v>OKM</v>
      </c>
      <c r="BN108" s="27" t="str">
        <f t="shared" si="119"/>
        <v>OK Medjimurje</v>
      </c>
      <c r="BO108" s="69" t="str">
        <f t="shared" si="120"/>
        <v>NEMA</v>
      </c>
      <c r="BP108" s="69">
        <f t="shared" si="81"/>
        <v>2</v>
      </c>
      <c r="BQ108" s="27" t="str">
        <f t="shared" si="82"/>
        <v>OK Međimurje</v>
      </c>
      <c r="BR108" s="27" t="str" cm="1">
        <f t="array" ref="BR108">IFERROR(""&amp;INDEX(regNatjecatelj_klub,DI108),"")</f>
        <v>OK Međimurje</v>
      </c>
      <c r="BS108" s="82" t="str">
        <f t="shared" si="121"/>
        <v/>
      </c>
      <c r="BT108" s="62" t="str">
        <f t="shared" si="122"/>
        <v>OK Međimurje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Međimurje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7</v>
      </c>
      <c r="CM108" s="150">
        <f>IF(BP108="","",IF(BP108&lt;&gt;"NEMA",BP108,IF(CE108&lt;&gt;"",CE108,IFERROR(INDEX(CM$12:CM107,MATCH(BN108,BN$12:BN107,0)),""))))</f>
        <v>2</v>
      </c>
      <c r="CN108" s="43" t="s">
        <v>0</v>
      </c>
      <c r="CO108" s="54" t="str">
        <f t="shared" si="129"/>
        <v>36:39</v>
      </c>
      <c r="CP108" s="69" t="str">
        <f t="shared" si="130"/>
        <v>0</v>
      </c>
      <c r="CQ108" s="216" t="str">
        <f t="shared" si="131"/>
        <v/>
      </c>
      <c r="CR108" s="217">
        <f t="shared" si="78"/>
        <v>2199</v>
      </c>
      <c r="CS108" s="150">
        <f t="shared" si="83"/>
        <v>1</v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>O</v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>Kiara – Kuhta</v>
      </c>
      <c r="DI108" s="49">
        <f t="shared" si="136"/>
        <v>547</v>
      </c>
      <c r="DJ108" s="43" t="s">
        <v>0</v>
      </c>
      <c r="DK108" s="48" t="str">
        <f t="shared" si="137"/>
        <v>Kiara – Kuhta – OK Međimurje</v>
      </c>
      <c r="DL108" s="49">
        <f t="shared" si="138"/>
        <v>547</v>
      </c>
      <c r="DM108" s="43" t="s">
        <v>0</v>
      </c>
      <c r="DN108" s="48" t="str">
        <f t="shared" si="139"/>
        <v>Kiara – Kuhta – OK Međimurje – Otvorena</v>
      </c>
      <c r="DO108" s="49" t="str">
        <f t="shared" si="140"/>
        <v>NEMA</v>
      </c>
      <c r="DP108" s="43" t="s">
        <v>0</v>
      </c>
      <c r="DQ108" s="54">
        <f t="shared" si="141"/>
        <v>547</v>
      </c>
      <c r="DR108" s="49" cm="1">
        <f t="array" ref="DR108">IF(DQ108&lt;&gt;"",INDEX(regNatjecatelj_id,DQ108,0),IF(BF108&lt;&gt;"",BF108,""))</f>
        <v>2191</v>
      </c>
      <c r="DS108" s="43" t="s">
        <v>0</v>
      </c>
      <c r="DT108" s="54" t="str">
        <f t="shared" si="142"/>
        <v>imepre</v>
      </c>
      <c r="DU108" s="69" t="str">
        <f t="shared" si="88"/>
        <v>klu(ali)</v>
      </c>
      <c r="DV108" s="69" t="str">
        <f t="shared" si="143"/>
        <v>kat</v>
      </c>
      <c r="DW108" s="69" t="str">
        <f t="shared" si="144"/>
        <v/>
      </c>
      <c r="DX108" s="62" t="str">
        <f t="shared" si="145"/>
        <v>imepre-klu(ali)-kat</v>
      </c>
      <c r="DY108" s="43" t="s">
        <v>0</v>
      </c>
      <c r="DZ108" s="54">
        <f>IF(AN108="","",MAX(DZ$12:DZ107)+1)</f>
        <v>3477</v>
      </c>
      <c r="EA108" s="69">
        <f t="shared" si="146"/>
        <v>355</v>
      </c>
      <c r="EB108" s="69">
        <f t="shared" si="147"/>
        <v>2191</v>
      </c>
      <c r="EC108" s="69">
        <f t="shared" si="148"/>
        <v>2199</v>
      </c>
      <c r="ED108" s="69">
        <f t="shared" si="149"/>
        <v>1</v>
      </c>
      <c r="EE108" s="69">
        <f t="shared" si="89"/>
        <v>0</v>
      </c>
      <c r="EF108" s="69">
        <f t="shared" si="150"/>
        <v>3</v>
      </c>
      <c r="EG108" s="69" t="str">
        <f t="shared" si="151"/>
        <v>0</v>
      </c>
      <c r="EH108" s="69" t="str">
        <f t="shared" si="90"/>
        <v/>
      </c>
      <c r="EI108" s="69">
        <f t="shared" si="152"/>
        <v>2</v>
      </c>
      <c r="EJ108" s="49">
        <f t="shared" si="153"/>
        <v>1</v>
      </c>
      <c r="EK108" s="43" t="s">
        <v>0</v>
      </c>
      <c r="EL108" s="16" t="str">
        <f t="shared" si="154"/>
        <v>INSERT INTO rezultat(id,stazakategorija_id,imeprezime_id,vrijeme_sec,status_id,registracija,uparivanje_id,originalstatus_id,imeprezimealias_id,klubalias_id,kategorijaalias_id) VALUES (3477,355,2191,2199,1,0,3,0,Null,2,1);</v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5"/>
        <v xml:space="preserve">
INSERT INTO rezultat(id,stazakategorija_id,imeprezime_id,vrijeme_sec,status_id,registracija,uparivanje_id,originalstatus_id,imeprezimealias_id,klubalias_id,kategorijaalias_id) VALUES (3477,355,2191,2199,1,0,3,0,Null,2,1);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OPEN</v>
      </c>
      <c r="C109" s="27" t="s">
        <v>0</v>
      </c>
      <c r="D109" s="27" t="str">
        <f>IF(csv!F99="","",TRIM(csv!F99))</f>
        <v>Sonja</v>
      </c>
      <c r="E109" s="27" t="str">
        <f>IF(csv!E99="","",TRIM(csv!E99))</f>
        <v>Ostajmer</v>
      </c>
      <c r="F109" s="27" t="s">
        <v>0</v>
      </c>
      <c r="G109" s="69" t="str">
        <f>IF(csv!M99="","",TRIM(csv!M99))</f>
        <v>38:09</v>
      </c>
      <c r="H109" s="69" t="str">
        <f>IF(csv!N99="","",TRIM(csv!N99))</f>
        <v>0</v>
      </c>
      <c r="I109" s="27" t="s">
        <v>0</v>
      </c>
      <c r="J109" s="27" t="str">
        <f>IF(csv!P99="","",TRIM(csv!P99))</f>
        <v>Vihor</v>
      </c>
      <c r="K109" s="27" t="str">
        <f>IF(csv!Q99="","",TRIM(csv!Q99))</f>
        <v>OK Vihor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2"/>
        <v>ok</v>
      </c>
      <c r="P109" s="43"/>
      <c r="Q109" s="48" t="str">
        <f t="shared" si="93"/>
        <v>OPEN</v>
      </c>
      <c r="R109" s="69">
        <f>IF(Q109="","",IF(COUNTIF(Q$12:Q108,Q109)=0,R108+1,R108))</f>
        <v>9</v>
      </c>
      <c r="S109" s="69">
        <f t="shared" si="94"/>
        <v>291</v>
      </c>
      <c r="T109" s="69">
        <f t="shared" si="95"/>
        <v>239</v>
      </c>
      <c r="U109" s="62" t="str">
        <f t="shared" si="96"/>
        <v>Otvorena</v>
      </c>
      <c r="V109" s="43" t="s">
        <v>0</v>
      </c>
      <c r="W109" s="209" t="str">
        <f t="shared" si="97"/>
        <v>Otvorena</v>
      </c>
      <c r="X109" s="259">
        <f t="shared" si="98"/>
        <v>355</v>
      </c>
      <c r="Y109" s="210">
        <f t="shared" si="79"/>
        <v>1</v>
      </c>
      <c r="Z109" s="43" t="s">
        <v>0</v>
      </c>
      <c r="AA109" s="48" t="str">
        <f t="shared" si="99"/>
        <v>CRO</v>
      </c>
      <c r="AB109" s="69">
        <f t="shared" si="100"/>
        <v>1</v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>CRO</v>
      </c>
      <c r="AK109" s="150">
        <f t="shared" si="103"/>
        <v>1</v>
      </c>
      <c r="AL109" s="43"/>
      <c r="AM109" s="48" t="str">
        <f t="shared" si="104"/>
        <v>Sonja</v>
      </c>
      <c r="AN109" s="27" t="str">
        <f t="shared" si="105"/>
        <v>Ostajmer</v>
      </c>
      <c r="AO109" s="69">
        <f t="shared" si="106"/>
        <v>2004</v>
      </c>
      <c r="AP109" s="69" t="str">
        <f t="shared" si="107"/>
        <v/>
      </c>
      <c r="AQ109" s="27" t="str">
        <f t="shared" si="108"/>
        <v>Sonja</v>
      </c>
      <c r="AR109" s="62" t="str">
        <f t="shared" si="109"/>
        <v>Ostajmer</v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>Sonja</v>
      </c>
      <c r="BI109" s="27" t="str">
        <f t="shared" si="115"/>
        <v>Ostajmer</v>
      </c>
      <c r="BJ109" s="69" t="str">
        <f t="shared" si="116"/>
        <v/>
      </c>
      <c r="BK109" s="49">
        <f t="shared" si="117"/>
        <v>2004</v>
      </c>
      <c r="BL109" s="43" t="s">
        <v>0</v>
      </c>
      <c r="BM109" s="48" t="str">
        <f t="shared" si="118"/>
        <v>Vihor</v>
      </c>
      <c r="BN109" s="27" t="str">
        <f t="shared" si="119"/>
        <v>OK Vihor</v>
      </c>
      <c r="BO109" s="69">
        <f t="shared" si="120"/>
        <v>12</v>
      </c>
      <c r="BP109" s="69" t="str">
        <f t="shared" si="81"/>
        <v/>
      </c>
      <c r="BQ109" s="27" t="str">
        <f t="shared" si="82"/>
        <v>OK Vihor</v>
      </c>
      <c r="BR109" s="27" t="str" cm="1">
        <f t="array" ref="BR109">IFERROR(""&amp;INDEX(regNatjecatelj_klub,DI109),"")</f>
        <v>OK Vihor</v>
      </c>
      <c r="BS109" s="82" t="str">
        <f t="shared" si="121"/>
        <v/>
      </c>
      <c r="BT109" s="62" t="str">
        <f t="shared" si="122"/>
        <v>OK Vihor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Vihor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12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>38:09</v>
      </c>
      <c r="CP109" s="69" t="str">
        <f t="shared" si="130"/>
        <v>0</v>
      </c>
      <c r="CQ109" s="216" t="str">
        <f t="shared" si="131"/>
        <v/>
      </c>
      <c r="CR109" s="217">
        <f t="shared" si="78"/>
        <v>2289</v>
      </c>
      <c r="CS109" s="150">
        <f t="shared" si="83"/>
        <v>1</v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>O</v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>Sonja – Ostajmer</v>
      </c>
      <c r="DI109" s="49">
        <f t="shared" si="136"/>
        <v>988</v>
      </c>
      <c r="DJ109" s="43" t="s">
        <v>0</v>
      </c>
      <c r="DK109" s="48" t="str">
        <f t="shared" si="137"/>
        <v>Sonja – Ostajmer – OK Vihor</v>
      </c>
      <c r="DL109" s="49">
        <f t="shared" si="138"/>
        <v>988</v>
      </c>
      <c r="DM109" s="43" t="s">
        <v>0</v>
      </c>
      <c r="DN109" s="48" t="str">
        <f t="shared" si="139"/>
        <v>Sonja – Ostajmer – OK Vihor – Otvorena</v>
      </c>
      <c r="DO109" s="49" t="str">
        <f t="shared" si="140"/>
        <v>NEMA</v>
      </c>
      <c r="DP109" s="43" t="s">
        <v>0</v>
      </c>
      <c r="DQ109" s="54">
        <f t="shared" si="141"/>
        <v>988</v>
      </c>
      <c r="DR109" s="49" cm="1">
        <f t="array" ref="DR109">IF(DQ109&lt;&gt;"",INDEX(regNatjecatelj_id,DQ109,0),IF(BF109&lt;&gt;"",BF109,""))</f>
        <v>2004</v>
      </c>
      <c r="DS109" s="43" t="s">
        <v>0</v>
      </c>
      <c r="DT109" s="54" t="str">
        <f t="shared" si="142"/>
        <v>imepre</v>
      </c>
      <c r="DU109" s="69" t="str">
        <f t="shared" si="88"/>
        <v>klu</v>
      </c>
      <c r="DV109" s="69" t="str">
        <f t="shared" si="143"/>
        <v>kat</v>
      </c>
      <c r="DW109" s="69" t="str">
        <f t="shared" si="144"/>
        <v/>
      </c>
      <c r="DX109" s="62" t="str">
        <f t="shared" si="145"/>
        <v>imepre-klu-kat</v>
      </c>
      <c r="DY109" s="43" t="s">
        <v>0</v>
      </c>
      <c r="DZ109" s="54">
        <f>IF(AN109="","",MAX(DZ$12:DZ108)+1)</f>
        <v>3478</v>
      </c>
      <c r="EA109" s="69">
        <f t="shared" si="146"/>
        <v>355</v>
      </c>
      <c r="EB109" s="69">
        <f t="shared" si="147"/>
        <v>2004</v>
      </c>
      <c r="EC109" s="69">
        <f t="shared" si="148"/>
        <v>2289</v>
      </c>
      <c r="ED109" s="69">
        <f t="shared" si="149"/>
        <v>1</v>
      </c>
      <c r="EE109" s="69">
        <f t="shared" si="89"/>
        <v>0</v>
      </c>
      <c r="EF109" s="69">
        <f t="shared" si="150"/>
        <v>1</v>
      </c>
      <c r="EG109" s="69" t="str">
        <f t="shared" si="151"/>
        <v>0</v>
      </c>
      <c r="EH109" s="69" t="str">
        <f t="shared" si="90"/>
        <v/>
      </c>
      <c r="EI109" s="69" t="str">
        <f t="shared" si="152"/>
        <v/>
      </c>
      <c r="EJ109" s="49">
        <f t="shared" si="153"/>
        <v>1</v>
      </c>
      <c r="EK109" s="43" t="s">
        <v>0</v>
      </c>
      <c r="EL109" s="16" t="str">
        <f t="shared" si="154"/>
        <v>INSERT INTO rezultat(id,stazakategorija_id,imeprezime_id,vrijeme_sec,status_id,registracija,uparivanje_id,originalstatus_id,imeprezimealias_id,klubalias_id,kategorijaalias_id) VALUES (3478,355,2004,2289,1,0,1,0,Null,Null,1);</v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 xml:space="preserve">
INSERT INTO rezultat(id,stazakategorija_id,imeprezime_id,vrijeme_sec,status_id,registracija,uparivanje_id,originalstatus_id,imeprezimealias_id,klubalias_id,kategorijaalias_id) VALUES (3478,355,2004,2289,1,0,1,0,Null,Null,1);</v>
      </c>
      <c r="EQ109" s="43" t="s">
        <v>0</v>
      </c>
    </row>
    <row r="110" spans="1:147" ht="15.75" thickBot="1" x14ac:dyDescent="0.3">
      <c r="A110" t="s">
        <v>0</v>
      </c>
      <c r="B110" s="48" t="str">
        <f>IF(csv!F100="","",TRIM(csv!T100))</f>
        <v>OPEN</v>
      </c>
      <c r="C110" s="27" t="s">
        <v>0</v>
      </c>
      <c r="D110" s="27" t="str">
        <f>IF(csv!F100="","",TRIM(csv!F100))</f>
        <v>Zdenka</v>
      </c>
      <c r="E110" s="27" t="str">
        <f>IF(csv!E100="","",TRIM(csv!E100))</f>
        <v>Mihinjač</v>
      </c>
      <c r="F110" s="27" t="s">
        <v>0</v>
      </c>
      <c r="G110" s="69" t="str">
        <f>IF(csv!M100="","",TRIM(csv!M100))</f>
        <v>43:31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OK Varaždin</v>
      </c>
      <c r="K110" s="27" t="str">
        <f>IF(csv!Q100="","",TRIM(csv!Q100))</f>
        <v>OK Varaždin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2"/>
        <v>ok</v>
      </c>
      <c r="P110" s="43"/>
      <c r="Q110" s="48" t="str">
        <f t="shared" si="93"/>
        <v>OPEN</v>
      </c>
      <c r="R110" s="69">
        <f>IF(Q110="","",IF(COUNTIF(Q$12:Q109,Q110)=0,R109+1,R109))</f>
        <v>9</v>
      </c>
      <c r="S110" s="69">
        <f t="shared" si="94"/>
        <v>291</v>
      </c>
      <c r="T110" s="69">
        <f t="shared" si="95"/>
        <v>239</v>
      </c>
      <c r="U110" s="62" t="str">
        <f t="shared" si="96"/>
        <v>Otvorena</v>
      </c>
      <c r="V110" s="43" t="s">
        <v>0</v>
      </c>
      <c r="W110" s="209" t="str">
        <f t="shared" si="97"/>
        <v>Otvorena</v>
      </c>
      <c r="X110" s="259">
        <f t="shared" si="98"/>
        <v>355</v>
      </c>
      <c r="Y110" s="210">
        <f t="shared" si="79"/>
        <v>1</v>
      </c>
      <c r="Z110" s="43" t="s">
        <v>0</v>
      </c>
      <c r="AA110" s="48" t="str">
        <f t="shared" si="99"/>
        <v>CRO</v>
      </c>
      <c r="AB110" s="69">
        <f t="shared" si="100"/>
        <v>1</v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>CRO</v>
      </c>
      <c r="AK110" s="150">
        <f t="shared" si="103"/>
        <v>1</v>
      </c>
      <c r="AL110" s="43"/>
      <c r="AM110" s="48" t="str">
        <f t="shared" si="104"/>
        <v>Zdenka</v>
      </c>
      <c r="AN110" s="27" t="str">
        <f t="shared" si="105"/>
        <v>Mihinjač</v>
      </c>
      <c r="AO110" s="69">
        <f t="shared" si="106"/>
        <v>2027</v>
      </c>
      <c r="AP110" s="69" t="str">
        <f t="shared" si="107"/>
        <v/>
      </c>
      <c r="AQ110" s="27" t="str">
        <f t="shared" si="108"/>
        <v>Zdenka</v>
      </c>
      <c r="AR110" s="62" t="str">
        <f t="shared" si="109"/>
        <v>Mihinjač</v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>Zdenka</v>
      </c>
      <c r="BI110" s="27" t="str">
        <f t="shared" si="115"/>
        <v>Mihinjač</v>
      </c>
      <c r="BJ110" s="69" t="str">
        <f t="shared" si="116"/>
        <v/>
      </c>
      <c r="BK110" s="49">
        <f t="shared" si="117"/>
        <v>2027</v>
      </c>
      <c r="BL110" s="43" t="s">
        <v>0</v>
      </c>
      <c r="BM110" s="48" t="str">
        <f t="shared" si="118"/>
        <v>OK Varaždin</v>
      </c>
      <c r="BN110" s="27" t="str">
        <f t="shared" si="119"/>
        <v>OK Varaždin</v>
      </c>
      <c r="BO110" s="69">
        <f t="shared" si="120"/>
        <v>11</v>
      </c>
      <c r="BP110" s="69" t="str">
        <f t="shared" si="81"/>
        <v/>
      </c>
      <c r="BQ110" s="27" t="str">
        <f t="shared" si="82"/>
        <v>OK Varaždin</v>
      </c>
      <c r="BR110" s="27" t="str" cm="1">
        <f t="array" ref="BR110">IFERROR(""&amp;INDEX(regNatjecatelj_klub,DI110),"")</f>
        <v>OK Varaždin</v>
      </c>
      <c r="BS110" s="82" t="str">
        <f t="shared" si="121"/>
        <v/>
      </c>
      <c r="BT110" s="62" t="str">
        <f t="shared" si="122"/>
        <v>OK Varaždin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Varaždin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11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>43:31</v>
      </c>
      <c r="CP110" s="69" t="str">
        <f t="shared" si="130"/>
        <v>0</v>
      </c>
      <c r="CQ110" s="216" t="str">
        <f t="shared" si="131"/>
        <v/>
      </c>
      <c r="CR110" s="217">
        <f t="shared" si="78"/>
        <v>2611</v>
      </c>
      <c r="CS110" s="150">
        <f t="shared" si="83"/>
        <v>1</v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>O</v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>Zdenka – Mihinjač</v>
      </c>
      <c r="DI110" s="49">
        <f t="shared" si="136"/>
        <v>714</v>
      </c>
      <c r="DJ110" s="43" t="s">
        <v>0</v>
      </c>
      <c r="DK110" s="48" t="str">
        <f t="shared" si="137"/>
        <v>Zdenka – Mihinjač – OK Varaždin</v>
      </c>
      <c r="DL110" s="49">
        <f t="shared" si="138"/>
        <v>714</v>
      </c>
      <c r="DM110" s="43" t="s">
        <v>0</v>
      </c>
      <c r="DN110" s="48" t="str">
        <f t="shared" si="139"/>
        <v>Zdenka – Mihinjač – OK Varaždin – Otvorena</v>
      </c>
      <c r="DO110" s="49" t="str">
        <f t="shared" si="140"/>
        <v>NEMA</v>
      </c>
      <c r="DP110" s="43" t="s">
        <v>0</v>
      </c>
      <c r="DQ110" s="54">
        <f t="shared" si="141"/>
        <v>714</v>
      </c>
      <c r="DR110" s="49" cm="1">
        <f t="array" ref="DR110">IF(DQ110&lt;&gt;"",INDEX(regNatjecatelj_id,DQ110,0),IF(BF110&lt;&gt;"",BF110,""))</f>
        <v>2027</v>
      </c>
      <c r="DS110" s="43" t="s">
        <v>0</v>
      </c>
      <c r="DT110" s="54" t="str">
        <f t="shared" si="142"/>
        <v>imepre</v>
      </c>
      <c r="DU110" s="69" t="str">
        <f t="shared" si="88"/>
        <v>klu</v>
      </c>
      <c r="DV110" s="69" t="str">
        <f t="shared" si="143"/>
        <v>kat</v>
      </c>
      <c r="DW110" s="69" t="str">
        <f t="shared" si="144"/>
        <v/>
      </c>
      <c r="DX110" s="62" t="str">
        <f t="shared" si="145"/>
        <v>imepre-klu-kat</v>
      </c>
      <c r="DY110" s="43" t="s">
        <v>0</v>
      </c>
      <c r="DZ110" s="54">
        <f>IF(AN110="","",MAX(DZ$12:DZ109)+1)</f>
        <v>3479</v>
      </c>
      <c r="EA110" s="69">
        <f t="shared" si="146"/>
        <v>355</v>
      </c>
      <c r="EB110" s="69">
        <f t="shared" si="147"/>
        <v>2027</v>
      </c>
      <c r="EC110" s="69">
        <f t="shared" si="148"/>
        <v>2611</v>
      </c>
      <c r="ED110" s="69">
        <f t="shared" si="149"/>
        <v>1</v>
      </c>
      <c r="EE110" s="69">
        <f t="shared" si="89"/>
        <v>0</v>
      </c>
      <c r="EF110" s="69">
        <f t="shared" si="150"/>
        <v>1</v>
      </c>
      <c r="EG110" s="69" t="str">
        <f t="shared" si="151"/>
        <v>0</v>
      </c>
      <c r="EH110" s="69" t="str">
        <f t="shared" si="90"/>
        <v/>
      </c>
      <c r="EI110" s="69" t="str">
        <f t="shared" si="152"/>
        <v/>
      </c>
      <c r="EJ110" s="49">
        <f t="shared" si="153"/>
        <v>1</v>
      </c>
      <c r="EK110" s="43" t="s">
        <v>0</v>
      </c>
      <c r="EL110" s="16" t="str">
        <f t="shared" si="154"/>
        <v>INSERT INTO rezultat(id,stazakategorija_id,imeprezime_id,vrijeme_sec,status_id,registracija,uparivanje_id,originalstatus_id,imeprezimealias_id,klubalias_id,kategorijaalias_id) VALUES (3479,355,2027,2611,1,0,1,0,Null,Null,1);</v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 xml:space="preserve">
INSERT INTO rezultat(id,stazakategorija_id,imeprezime_id,vrijeme_sec,status_id,registracija,uparivanje_id,originalstatus_id,imeprezimealias_id,klubalias_id,kategorijaalias_id) VALUES (3479,355,2027,2611,1,0,1,0,Null,Null,1);</v>
      </c>
      <c r="EQ110" s="43" t="s">
        <v>0</v>
      </c>
    </row>
    <row r="111" spans="1:147" ht="15.75" thickBot="1" x14ac:dyDescent="0.3">
      <c r="A111" t="s">
        <v>0</v>
      </c>
      <c r="B111" s="48" t="str">
        <f>IF(csv!F101="","",TRIM(csv!T101))</f>
        <v>OPEN</v>
      </c>
      <c r="C111" s="27" t="s">
        <v>0</v>
      </c>
      <c r="D111" s="27" t="str">
        <f>IF(csv!F101="","",TRIM(csv!F101))</f>
        <v>Jakov</v>
      </c>
      <c r="E111" s="27" t="str">
        <f>IF(csv!E101="","",TRIM(csv!E101))</f>
        <v>Tkalec</v>
      </c>
      <c r="F111" s="27" t="s">
        <v>0</v>
      </c>
      <c r="G111" s="69" t="str">
        <f>IF(csv!M101="","",TRIM(csv!M101))</f>
        <v>1454:49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OKM</v>
      </c>
      <c r="K111" s="27" t="str">
        <f>IF(csv!Q101="","",TRIM(csv!Q101))</f>
        <v>OK Medjimurje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2"/>
        <v>ok</v>
      </c>
      <c r="P111" s="43"/>
      <c r="Q111" s="48" t="str">
        <f t="shared" si="93"/>
        <v>OPEN</v>
      </c>
      <c r="R111" s="69">
        <f>IF(Q111="","",IF(COUNTIF(Q$12:Q110,Q111)=0,R110+1,R110))</f>
        <v>9</v>
      </c>
      <c r="S111" s="69">
        <f t="shared" si="94"/>
        <v>291</v>
      </c>
      <c r="T111" s="69">
        <f t="shared" si="95"/>
        <v>239</v>
      </c>
      <c r="U111" s="62" t="str">
        <f t="shared" si="96"/>
        <v>Otvorena</v>
      </c>
      <c r="V111" s="43" t="s">
        <v>0</v>
      </c>
      <c r="W111" s="209" t="str">
        <f t="shared" si="97"/>
        <v>Otvorena</v>
      </c>
      <c r="X111" s="259">
        <f t="shared" si="98"/>
        <v>355</v>
      </c>
      <c r="Y111" s="210">
        <f t="shared" si="79"/>
        <v>1</v>
      </c>
      <c r="Z111" s="43" t="s">
        <v>0</v>
      </c>
      <c r="AA111" s="48" t="str">
        <f t="shared" si="99"/>
        <v>CRO</v>
      </c>
      <c r="AB111" s="69">
        <f t="shared" si="100"/>
        <v>1</v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>CRO</v>
      </c>
      <c r="AK111" s="150">
        <f t="shared" si="103"/>
        <v>1</v>
      </c>
      <c r="AL111" s="43"/>
      <c r="AM111" s="48" t="str">
        <f t="shared" si="104"/>
        <v>Jakov</v>
      </c>
      <c r="AN111" s="27" t="str">
        <f t="shared" si="105"/>
        <v>Tkalec</v>
      </c>
      <c r="AO111" s="69">
        <f t="shared" si="106"/>
        <v>1947</v>
      </c>
      <c r="AP111" s="69" t="str">
        <f t="shared" si="107"/>
        <v/>
      </c>
      <c r="AQ111" s="27" t="str">
        <f t="shared" si="108"/>
        <v>Jakov</v>
      </c>
      <c r="AR111" s="62" t="str">
        <f t="shared" si="109"/>
        <v>Tkalec</v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>Jakov</v>
      </c>
      <c r="BI111" s="27" t="str">
        <f t="shared" si="115"/>
        <v>Tkalec</v>
      </c>
      <c r="BJ111" s="69" t="str">
        <f t="shared" si="116"/>
        <v/>
      </c>
      <c r="BK111" s="49">
        <f t="shared" si="117"/>
        <v>1947</v>
      </c>
      <c r="BL111" s="43" t="s">
        <v>0</v>
      </c>
      <c r="BM111" s="48" t="str">
        <f t="shared" si="118"/>
        <v>OKM</v>
      </c>
      <c r="BN111" s="27" t="str">
        <f t="shared" si="119"/>
        <v>OK Medjimurje</v>
      </c>
      <c r="BO111" s="69" t="str">
        <f t="shared" si="120"/>
        <v>NEMA</v>
      </c>
      <c r="BP111" s="69">
        <f t="shared" si="81"/>
        <v>2</v>
      </c>
      <c r="BQ111" s="27" t="str">
        <f t="shared" si="82"/>
        <v>OK Međimurje</v>
      </c>
      <c r="BR111" s="27" t="str" cm="1">
        <f t="array" ref="BR111">IFERROR(""&amp;INDEX(regNatjecatelj_klub,DI111),"")</f>
        <v>OK Međimurje</v>
      </c>
      <c r="BS111" s="82" t="str">
        <f t="shared" si="121"/>
        <v/>
      </c>
      <c r="BT111" s="62" t="str">
        <f t="shared" si="122"/>
        <v>OK Međimurje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Međimurje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7</v>
      </c>
      <c r="CM111" s="150">
        <f>IF(BP111="","",IF(BP111&lt;&gt;"NEMA",BP111,IF(CE111&lt;&gt;"",CE111,IFERROR(INDEX(CM$12:CM110,MATCH(BN111,BN$12:BN110,0)),""))))</f>
        <v>2</v>
      </c>
      <c r="CN111" s="43" t="s">
        <v>0</v>
      </c>
      <c r="CO111" s="54" t="str">
        <f t="shared" si="129"/>
        <v>1454:49</v>
      </c>
      <c r="CP111" s="69" t="str">
        <f t="shared" si="130"/>
        <v>0</v>
      </c>
      <c r="CQ111" s="216" t="str">
        <f t="shared" si="131"/>
        <v>GREŠKA-3</v>
      </c>
      <c r="CR111" s="217">
        <f t="shared" si="78"/>
        <v>59999</v>
      </c>
      <c r="CS111" s="300">
        <v>6</v>
      </c>
      <c r="CT111" s="43" t="s">
        <v>0</v>
      </c>
      <c r="CU111" s="276" t="str">
        <f t="shared" si="132"/>
        <v xml:space="preserve">Jakov Tkalec – Molim u OEventu provjeriti i ispraviti rezultat – vrijeme (1454:49) i classifier (0).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>O</v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>Jakov – Tkalec</v>
      </c>
      <c r="DI111" s="49">
        <f t="shared" si="136"/>
        <v>563</v>
      </c>
      <c r="DJ111" s="43" t="s">
        <v>0</v>
      </c>
      <c r="DK111" s="48" t="str">
        <f t="shared" si="137"/>
        <v>Jakov – Tkalec – OK Međimurje</v>
      </c>
      <c r="DL111" s="49">
        <f t="shared" si="138"/>
        <v>563</v>
      </c>
      <c r="DM111" s="43" t="s">
        <v>0</v>
      </c>
      <c r="DN111" s="48" t="str">
        <f t="shared" si="139"/>
        <v>Jakov – Tkalec – OK Međimurje – Otvorena</v>
      </c>
      <c r="DO111" s="49" t="str">
        <f t="shared" si="140"/>
        <v>NEMA</v>
      </c>
      <c r="DP111" s="43" t="s">
        <v>0</v>
      </c>
      <c r="DQ111" s="54">
        <f t="shared" si="141"/>
        <v>563</v>
      </c>
      <c r="DR111" s="49" cm="1">
        <f t="array" ref="DR111">IF(DQ111&lt;&gt;"",INDEX(regNatjecatelj_id,DQ111,0),IF(BF111&lt;&gt;"",BF111,""))</f>
        <v>1947</v>
      </c>
      <c r="DS111" s="43" t="s">
        <v>0</v>
      </c>
      <c r="DT111" s="54" t="str">
        <f t="shared" si="142"/>
        <v>imepre</v>
      </c>
      <c r="DU111" s="69" t="str">
        <f t="shared" si="88"/>
        <v>klu(ali)</v>
      </c>
      <c r="DV111" s="69" t="str">
        <f t="shared" si="143"/>
        <v>kat</v>
      </c>
      <c r="DW111" s="69" t="str">
        <f t="shared" si="144"/>
        <v>ot</v>
      </c>
      <c r="DX111" s="62" t="str">
        <f t="shared" si="145"/>
        <v>imepre-klu(ali)-kat-ot</v>
      </c>
      <c r="DY111" s="43" t="s">
        <v>0</v>
      </c>
      <c r="DZ111" s="54">
        <f>IF(AN111="","",MAX(DZ$12:DZ110)+1)</f>
        <v>3480</v>
      </c>
      <c r="EA111" s="69">
        <f t="shared" si="146"/>
        <v>355</v>
      </c>
      <c r="EB111" s="69">
        <f t="shared" si="147"/>
        <v>1947</v>
      </c>
      <c r="EC111" s="69">
        <f t="shared" si="148"/>
        <v>59999</v>
      </c>
      <c r="ED111" s="69">
        <f t="shared" si="149"/>
        <v>6</v>
      </c>
      <c r="EE111" s="69">
        <f t="shared" si="89"/>
        <v>0</v>
      </c>
      <c r="EF111" s="69">
        <f t="shared" si="150"/>
        <v>4</v>
      </c>
      <c r="EG111" s="69" t="str">
        <f t="shared" si="151"/>
        <v>0</v>
      </c>
      <c r="EH111" s="69" t="str">
        <f t="shared" si="90"/>
        <v/>
      </c>
      <c r="EI111" s="69">
        <f t="shared" si="152"/>
        <v>2</v>
      </c>
      <c r="EJ111" s="49">
        <f t="shared" si="153"/>
        <v>1</v>
      </c>
      <c r="EK111" s="43" t="s">
        <v>0</v>
      </c>
      <c r="EL111" s="16" t="str">
        <f t="shared" si="154"/>
        <v>INSERT INTO rezultat(id,stazakategorija_id,imeprezime_id,vrijeme_sec,status_id,registracija,uparivanje_id,originalstatus_id,imeprezimealias_id,klubalias_id,kategorijaalias_id) VALUES (3480,355,1947,59999,6,0,4,0,Null,2,1);</v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5"/>
        <v xml:space="preserve">
INSERT INTO rezultat(id,stazakategorija_id,imeprezime_id,vrijeme_sec,status_id,registracija,uparivanje_id,originalstatus_id,imeprezimealias_id,klubalias_id,kategorijaalias_id) VALUES (3480,355,1947,59999,6,0,4,0,Null,2,1);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OPEN</v>
      </c>
      <c r="C112" s="27" t="s">
        <v>0</v>
      </c>
      <c r="D112" s="27" t="str">
        <f>IF(csv!F102="","",TRIM(csv!F102))</f>
        <v>Siniša</v>
      </c>
      <c r="E112" s="27" t="str">
        <f>IF(csv!E102="","",TRIM(csv!E102))</f>
        <v>Lah</v>
      </c>
      <c r="F112" s="27" t="s">
        <v>0</v>
      </c>
      <c r="G112" s="69" t="str">
        <f>IF(csv!M102="","",TRIM(csv!M102))</f>
        <v>29:46</v>
      </c>
      <c r="H112" s="69" t="str">
        <f>IF(csv!N102="","",TRIM(csv!N102))</f>
        <v>3</v>
      </c>
      <c r="I112" s="27" t="s">
        <v>0</v>
      </c>
      <c r="J112" s="27" t="str">
        <f>IF(csv!P102="","",TRIM(csv!P102))</f>
        <v>OK Varaždin</v>
      </c>
      <c r="K112" s="27" t="str">
        <f>IF(csv!Q102="","",TRIM(csv!Q102))</f>
        <v>OK Varaždin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2"/>
        <v>ok</v>
      </c>
      <c r="P112" s="43"/>
      <c r="Q112" s="48" t="str">
        <f t="shared" si="93"/>
        <v>OPEN</v>
      </c>
      <c r="R112" s="69">
        <f>IF(Q112="","",IF(COUNTIF(Q$12:Q111,Q112)=0,R111+1,R111))</f>
        <v>9</v>
      </c>
      <c r="S112" s="69">
        <f t="shared" si="94"/>
        <v>291</v>
      </c>
      <c r="T112" s="69">
        <f t="shared" si="95"/>
        <v>239</v>
      </c>
      <c r="U112" s="62" t="str">
        <f t="shared" si="96"/>
        <v>Otvorena</v>
      </c>
      <c r="V112" s="43" t="s">
        <v>0</v>
      </c>
      <c r="W112" s="209" t="str">
        <f t="shared" si="97"/>
        <v>Otvorena</v>
      </c>
      <c r="X112" s="259">
        <f t="shared" si="98"/>
        <v>355</v>
      </c>
      <c r="Y112" s="210">
        <f t="shared" si="79"/>
        <v>1</v>
      </c>
      <c r="Z112" s="43" t="s">
        <v>0</v>
      </c>
      <c r="AA112" s="48" t="str">
        <f t="shared" si="99"/>
        <v>CRO</v>
      </c>
      <c r="AB112" s="69">
        <f t="shared" si="100"/>
        <v>1</v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>CRO</v>
      </c>
      <c r="AK112" s="150">
        <f t="shared" si="103"/>
        <v>1</v>
      </c>
      <c r="AL112" s="43"/>
      <c r="AM112" s="48" t="str">
        <f t="shared" si="104"/>
        <v>Siniša</v>
      </c>
      <c r="AN112" s="27" t="str">
        <f t="shared" si="105"/>
        <v>Lah</v>
      </c>
      <c r="AO112" s="69">
        <f t="shared" si="106"/>
        <v>1310</v>
      </c>
      <c r="AP112" s="69" t="str">
        <f t="shared" si="107"/>
        <v/>
      </c>
      <c r="AQ112" s="27" t="str">
        <f t="shared" si="108"/>
        <v>Siniša</v>
      </c>
      <c r="AR112" s="62" t="str">
        <f t="shared" si="109"/>
        <v>Lah</v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>Siniša</v>
      </c>
      <c r="BI112" s="27" t="str">
        <f t="shared" si="115"/>
        <v>Lah</v>
      </c>
      <c r="BJ112" s="69" t="str">
        <f t="shared" si="116"/>
        <v/>
      </c>
      <c r="BK112" s="49">
        <f t="shared" si="117"/>
        <v>1310</v>
      </c>
      <c r="BL112" s="43" t="s">
        <v>0</v>
      </c>
      <c r="BM112" s="48" t="str">
        <f t="shared" si="118"/>
        <v>OK Varaždin</v>
      </c>
      <c r="BN112" s="27" t="str">
        <f t="shared" si="119"/>
        <v>OK Varaždin</v>
      </c>
      <c r="BO112" s="69">
        <f t="shared" si="120"/>
        <v>11</v>
      </c>
      <c r="BP112" s="69" t="str">
        <f t="shared" si="81"/>
        <v/>
      </c>
      <c r="BQ112" s="27" t="str">
        <f t="shared" si="82"/>
        <v>OK Varaždin</v>
      </c>
      <c r="BR112" s="27" t="str" cm="1">
        <f t="array" ref="BR112">IFERROR(""&amp;INDEX(regNatjecatelj_klub,DI112),"")</f>
        <v>OK Varaždin</v>
      </c>
      <c r="BS112" s="82" t="str">
        <f t="shared" si="121"/>
        <v/>
      </c>
      <c r="BT112" s="62" t="str">
        <f t="shared" si="122"/>
        <v>OK Varaždin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Varaždin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11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>29:46</v>
      </c>
      <c r="CP112" s="69" t="str">
        <f t="shared" si="130"/>
        <v>3</v>
      </c>
      <c r="CQ112" s="216" t="str">
        <f t="shared" si="131"/>
        <v/>
      </c>
      <c r="CR112" s="217">
        <f t="shared" si="78"/>
        <v>1786</v>
      </c>
      <c r="CS112" s="150">
        <f t="shared" si="83"/>
        <v>3</v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>O</v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>Siniša – Lah</v>
      </c>
      <c r="DI112" s="49">
        <f t="shared" si="136"/>
        <v>700</v>
      </c>
      <c r="DJ112" s="43" t="s">
        <v>0</v>
      </c>
      <c r="DK112" s="48" t="str">
        <f t="shared" si="137"/>
        <v>Siniša – Lah – OK Varaždin</v>
      </c>
      <c r="DL112" s="49">
        <f t="shared" si="138"/>
        <v>700</v>
      </c>
      <c r="DM112" s="43" t="s">
        <v>0</v>
      </c>
      <c r="DN112" s="48" t="str">
        <f t="shared" si="139"/>
        <v>Siniša – Lah – OK Varaždin – Otvorena</v>
      </c>
      <c r="DO112" s="49" t="str">
        <f t="shared" si="140"/>
        <v>NEMA</v>
      </c>
      <c r="DP112" s="43" t="s">
        <v>0</v>
      </c>
      <c r="DQ112" s="54">
        <f t="shared" si="141"/>
        <v>700</v>
      </c>
      <c r="DR112" s="49" cm="1">
        <f t="array" ref="DR112">IF(DQ112&lt;&gt;"",INDEX(regNatjecatelj_id,DQ112,0),IF(BF112&lt;&gt;"",BF112,""))</f>
        <v>1310</v>
      </c>
      <c r="DS112" s="43" t="s">
        <v>0</v>
      </c>
      <c r="DT112" s="54" t="str">
        <f t="shared" si="142"/>
        <v>imepre</v>
      </c>
      <c r="DU112" s="69" t="str">
        <f t="shared" si="88"/>
        <v>klu</v>
      </c>
      <c r="DV112" s="69" t="str">
        <f t="shared" si="143"/>
        <v>kat</v>
      </c>
      <c r="DW112" s="69" t="str">
        <f t="shared" si="144"/>
        <v/>
      </c>
      <c r="DX112" s="62" t="str">
        <f t="shared" si="145"/>
        <v>imepre-klu-kat</v>
      </c>
      <c r="DY112" s="43" t="s">
        <v>0</v>
      </c>
      <c r="DZ112" s="54">
        <f>IF(AN112="","",MAX(DZ$12:DZ111)+1)</f>
        <v>3481</v>
      </c>
      <c r="EA112" s="69">
        <f t="shared" si="146"/>
        <v>355</v>
      </c>
      <c r="EB112" s="69">
        <f t="shared" si="147"/>
        <v>1310</v>
      </c>
      <c r="EC112" s="69">
        <f t="shared" si="148"/>
        <v>1786</v>
      </c>
      <c r="ED112" s="69">
        <f t="shared" si="149"/>
        <v>3</v>
      </c>
      <c r="EE112" s="69">
        <f t="shared" si="89"/>
        <v>0</v>
      </c>
      <c r="EF112" s="69">
        <f t="shared" si="150"/>
        <v>1</v>
      </c>
      <c r="EG112" s="69" t="str">
        <f t="shared" si="151"/>
        <v>3</v>
      </c>
      <c r="EH112" s="69" t="str">
        <f t="shared" si="90"/>
        <v/>
      </c>
      <c r="EI112" s="69" t="str">
        <f t="shared" si="152"/>
        <v/>
      </c>
      <c r="EJ112" s="49">
        <f t="shared" si="153"/>
        <v>1</v>
      </c>
      <c r="EK112" s="43" t="s">
        <v>0</v>
      </c>
      <c r="EL112" s="16" t="str">
        <f t="shared" si="154"/>
        <v>INSERT INTO rezultat(id,stazakategorija_id,imeprezime_id,vrijeme_sec,status_id,registracija,uparivanje_id,originalstatus_id,imeprezimealias_id,klubalias_id,kategorijaalias_id) VALUES (3481,355,1310,1786,3,0,1,3,Null,Null,1);</v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5"/>
        <v xml:space="preserve">
INSERT INTO rezultat(id,stazakategorija_id,imeprezime_id,vrijeme_sec,status_id,registracija,uparivanje_id,originalstatus_id,imeprezimealias_id,klubalias_id,kategorijaalias_id) VALUES (3481,355,1310,1786,3,0,1,3,Null,Null,1);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OPEN</v>
      </c>
      <c r="C113" s="27" t="s">
        <v>0</v>
      </c>
      <c r="D113" s="27" t="str">
        <f>IF(csv!F103="","",TRIM(csv!F103))</f>
        <v>Julijana</v>
      </c>
      <c r="E113" s="27" t="str">
        <f>IF(csv!E103="","",TRIM(csv!E103))</f>
        <v>Dolenc</v>
      </c>
      <c r="F113" s="27" t="s">
        <v>0</v>
      </c>
      <c r="G113" s="69" t="str">
        <f>IF(csv!M103="","",TRIM(csv!M103))</f>
        <v/>
      </c>
      <c r="H113" s="69" t="str">
        <f>IF(csv!N103="","",TRIM(csv!N103))</f>
        <v>1</v>
      </c>
      <c r="I113" s="27" t="s">
        <v>0</v>
      </c>
      <c r="J113" s="27" t="str">
        <f>IF(csv!P103="","",TRIM(csv!P103))</f>
        <v>OK Varaždin</v>
      </c>
      <c r="K113" s="27" t="str">
        <f>IF(csv!Q103="","",TRIM(csv!Q103))</f>
        <v>OK Varaždin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2"/>
        <v>ok</v>
      </c>
      <c r="P113" s="43"/>
      <c r="Q113" s="48" t="str">
        <f t="shared" si="93"/>
        <v>OPEN</v>
      </c>
      <c r="R113" s="69">
        <f>IF(Q113="","",IF(COUNTIF(Q$12:Q112,Q113)=0,R112+1,R112))</f>
        <v>9</v>
      </c>
      <c r="S113" s="69">
        <f t="shared" si="94"/>
        <v>291</v>
      </c>
      <c r="T113" s="69">
        <f t="shared" si="95"/>
        <v>239</v>
      </c>
      <c r="U113" s="62" t="str">
        <f t="shared" si="96"/>
        <v>Otvorena</v>
      </c>
      <c r="V113" s="43" t="s">
        <v>0</v>
      </c>
      <c r="W113" s="209" t="str">
        <f t="shared" si="97"/>
        <v>Otvorena</v>
      </c>
      <c r="X113" s="259">
        <f t="shared" si="98"/>
        <v>355</v>
      </c>
      <c r="Y113" s="210">
        <f t="shared" si="79"/>
        <v>1</v>
      </c>
      <c r="Z113" s="43" t="s">
        <v>0</v>
      </c>
      <c r="AA113" s="48" t="str">
        <f t="shared" si="99"/>
        <v>CRO</v>
      </c>
      <c r="AB113" s="69">
        <f t="shared" si="100"/>
        <v>1</v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>CRO</v>
      </c>
      <c r="AK113" s="150">
        <f t="shared" si="103"/>
        <v>1</v>
      </c>
      <c r="AL113" s="43"/>
      <c r="AM113" s="48" t="str">
        <f t="shared" si="104"/>
        <v>Julijana</v>
      </c>
      <c r="AN113" s="27" t="str">
        <f t="shared" si="105"/>
        <v>Dolenc</v>
      </c>
      <c r="AO113" s="69">
        <f t="shared" si="106"/>
        <v>1235</v>
      </c>
      <c r="AP113" s="69" t="str">
        <f t="shared" si="107"/>
        <v/>
      </c>
      <c r="AQ113" s="27" t="str">
        <f t="shared" si="108"/>
        <v>Julijana</v>
      </c>
      <c r="AR113" s="62" t="str">
        <f t="shared" si="109"/>
        <v>Dolenc</v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>Julijana</v>
      </c>
      <c r="BI113" s="27" t="str">
        <f t="shared" si="115"/>
        <v>Dolenc</v>
      </c>
      <c r="BJ113" s="69" t="str">
        <f t="shared" si="116"/>
        <v/>
      </c>
      <c r="BK113" s="49">
        <f t="shared" si="117"/>
        <v>1235</v>
      </c>
      <c r="BL113" s="43" t="s">
        <v>0</v>
      </c>
      <c r="BM113" s="48" t="str">
        <f t="shared" si="118"/>
        <v>OK Varaždin</v>
      </c>
      <c r="BN113" s="27" t="str">
        <f t="shared" si="119"/>
        <v>OK Varaždin</v>
      </c>
      <c r="BO113" s="69">
        <f t="shared" si="120"/>
        <v>11</v>
      </c>
      <c r="BP113" s="69" t="str">
        <f t="shared" si="81"/>
        <v/>
      </c>
      <c r="BQ113" s="27" t="str">
        <f t="shared" si="82"/>
        <v>OK Varaždin</v>
      </c>
      <c r="BR113" s="27" t="str" cm="1">
        <f t="array" ref="BR113">IFERROR(""&amp;INDEX(regNatjecatelj_klub,DI113),"")</f>
        <v>OK Varaždin</v>
      </c>
      <c r="BS113" s="82" t="str">
        <f t="shared" si="121"/>
        <v/>
      </c>
      <c r="BT113" s="62" t="str">
        <f t="shared" si="122"/>
        <v>OK Varaždin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Varaždin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11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>1</v>
      </c>
      <c r="CQ113" s="216" t="str">
        <f t="shared" si="131"/>
        <v/>
      </c>
      <c r="CR113" s="217" t="str">
        <f t="shared" si="78"/>
        <v/>
      </c>
      <c r="CS113" s="150">
        <f t="shared" si="83"/>
        <v>6</v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>O</v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>Julijana – Dolenc</v>
      </c>
      <c r="DI113" s="49">
        <f t="shared" si="136"/>
        <v>677</v>
      </c>
      <c r="DJ113" s="43" t="s">
        <v>0</v>
      </c>
      <c r="DK113" s="48" t="str">
        <f t="shared" si="137"/>
        <v>Julijana – Dolenc – OK Varaždin</v>
      </c>
      <c r="DL113" s="49">
        <f t="shared" si="138"/>
        <v>677</v>
      </c>
      <c r="DM113" s="43" t="s">
        <v>0</v>
      </c>
      <c r="DN113" s="48" t="str">
        <f t="shared" si="139"/>
        <v>Julijana – Dolenc – OK Varaždin – Otvorena</v>
      </c>
      <c r="DO113" s="49" t="str">
        <f t="shared" si="140"/>
        <v>NEMA</v>
      </c>
      <c r="DP113" s="43" t="s">
        <v>0</v>
      </c>
      <c r="DQ113" s="54">
        <f t="shared" si="141"/>
        <v>677</v>
      </c>
      <c r="DR113" s="49" cm="1">
        <f t="array" ref="DR113">IF(DQ113&lt;&gt;"",INDEX(regNatjecatelj_id,DQ113,0),IF(BF113&lt;&gt;"",BF113,""))</f>
        <v>1235</v>
      </c>
      <c r="DS113" s="43" t="s">
        <v>0</v>
      </c>
      <c r="DT113" s="54" t="str">
        <f t="shared" si="142"/>
        <v>imepre</v>
      </c>
      <c r="DU113" s="69" t="str">
        <f t="shared" si="88"/>
        <v>klu</v>
      </c>
      <c r="DV113" s="69" t="str">
        <f t="shared" si="143"/>
        <v>kat</v>
      </c>
      <c r="DW113" s="69" t="str">
        <f t="shared" si="144"/>
        <v/>
      </c>
      <c r="DX113" s="62" t="str">
        <f t="shared" si="145"/>
        <v>imepre-klu-kat</v>
      </c>
      <c r="DY113" s="43" t="s">
        <v>0</v>
      </c>
      <c r="DZ113" s="54">
        <f>IF(AN113="","",MAX(DZ$12:DZ112)+1)</f>
        <v>3482</v>
      </c>
      <c r="EA113" s="69">
        <f t="shared" si="146"/>
        <v>355</v>
      </c>
      <c r="EB113" s="69">
        <f t="shared" si="147"/>
        <v>1235</v>
      </c>
      <c r="EC113" s="69" t="str">
        <f t="shared" si="148"/>
        <v/>
      </c>
      <c r="ED113" s="69">
        <f t="shared" si="149"/>
        <v>6</v>
      </c>
      <c r="EE113" s="69">
        <f t="shared" si="89"/>
        <v>0</v>
      </c>
      <c r="EF113" s="69">
        <f t="shared" si="150"/>
        <v>1</v>
      </c>
      <c r="EG113" s="69" t="str">
        <f t="shared" si="151"/>
        <v>1</v>
      </c>
      <c r="EH113" s="69" t="str">
        <f t="shared" si="90"/>
        <v/>
      </c>
      <c r="EI113" s="69" t="str">
        <f t="shared" si="152"/>
        <v/>
      </c>
      <c r="EJ113" s="49">
        <f t="shared" si="153"/>
        <v>1</v>
      </c>
      <c r="EK113" s="43" t="s">
        <v>0</v>
      </c>
      <c r="EL113" s="16" t="str">
        <f t="shared" si="154"/>
        <v>INSERT INTO rezultat(id,stazakategorija_id,imeprezime_id,vrijeme_sec,status_id,registracija,uparivanje_id,originalstatus_id,imeprezimealias_id,klubalias_id,kategorijaalias_id) VALUES (3482,355,1235,Null,6,0,1,1,Null,Null,1);</v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 xml:space="preserve">
INSERT INTO rezultat(id,stazakategorija_id,imeprezime_id,vrijeme_sec,status_id,registracija,uparivanje_id,originalstatus_id,imeprezimealias_id,klubalias_id,kategorijaalias_id) VALUES (3482,355,1235,Null,6,0,1,1,Null,Null,1);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OPEN</v>
      </c>
      <c r="C114" s="27" t="s">
        <v>0</v>
      </c>
      <c r="D114" s="27" t="str">
        <f>IF(csv!F104="","",TRIM(csv!F104))</f>
        <v>Marin</v>
      </c>
      <c r="E114" s="27" t="str">
        <f>IF(csv!E104="","",TRIM(csv!E104))</f>
        <v>Mihinjač</v>
      </c>
      <c r="F114" s="27" t="s">
        <v>0</v>
      </c>
      <c r="G114" s="69" t="str">
        <f>IF(csv!M104="","",TRIM(csv!M104))</f>
        <v/>
      </c>
      <c r="H114" s="69" t="str">
        <f>IF(csv!N104="","",TRIM(csv!N104))</f>
        <v>2</v>
      </c>
      <c r="I114" s="27" t="s">
        <v>0</v>
      </c>
      <c r="J114" s="27" t="str">
        <f>IF(csv!P104="","",TRIM(csv!P104))</f>
        <v>OK Varaždin</v>
      </c>
      <c r="K114" s="27" t="str">
        <f>IF(csv!Q104="","",TRIM(csv!Q104))</f>
        <v>OK Varaždin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2"/>
        <v>ok</v>
      </c>
      <c r="P114" s="43"/>
      <c r="Q114" s="48" t="str">
        <f t="shared" si="93"/>
        <v>OPEN</v>
      </c>
      <c r="R114" s="69">
        <f>IF(Q114="","",IF(COUNTIF(Q$12:Q113,Q114)=0,R113+1,R113))</f>
        <v>9</v>
      </c>
      <c r="S114" s="69">
        <f t="shared" si="94"/>
        <v>291</v>
      </c>
      <c r="T114" s="69">
        <f t="shared" si="95"/>
        <v>239</v>
      </c>
      <c r="U114" s="62" t="str">
        <f t="shared" si="96"/>
        <v>Otvorena</v>
      </c>
      <c r="V114" s="43" t="s">
        <v>0</v>
      </c>
      <c r="W114" s="209" t="str">
        <f t="shared" si="97"/>
        <v>Otvorena</v>
      </c>
      <c r="X114" s="259">
        <f t="shared" si="98"/>
        <v>355</v>
      </c>
      <c r="Y114" s="210">
        <f t="shared" si="79"/>
        <v>1</v>
      </c>
      <c r="Z114" s="43" t="s">
        <v>0</v>
      </c>
      <c r="AA114" s="48" t="str">
        <f t="shared" si="99"/>
        <v>CRO</v>
      </c>
      <c r="AB114" s="69">
        <f t="shared" si="100"/>
        <v>1</v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>CRO</v>
      </c>
      <c r="AK114" s="150">
        <f t="shared" si="103"/>
        <v>1</v>
      </c>
      <c r="AL114" s="43"/>
      <c r="AM114" s="48" t="str">
        <f t="shared" si="104"/>
        <v>Marin</v>
      </c>
      <c r="AN114" s="27" t="str">
        <f t="shared" si="105"/>
        <v>Mihinjač</v>
      </c>
      <c r="AO114" s="69">
        <f t="shared" si="106"/>
        <v>1432</v>
      </c>
      <c r="AP114" s="69" t="str">
        <f t="shared" si="107"/>
        <v/>
      </c>
      <c r="AQ114" s="27" t="str">
        <f t="shared" si="108"/>
        <v>Marin</v>
      </c>
      <c r="AR114" s="62" t="str">
        <f t="shared" si="109"/>
        <v>Mihinjač</v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>Marin</v>
      </c>
      <c r="BI114" s="27" t="str">
        <f t="shared" si="115"/>
        <v>Mihinjač</v>
      </c>
      <c r="BJ114" s="69" t="str">
        <f t="shared" si="116"/>
        <v/>
      </c>
      <c r="BK114" s="49">
        <f t="shared" si="117"/>
        <v>1432</v>
      </c>
      <c r="BL114" s="43" t="s">
        <v>0</v>
      </c>
      <c r="BM114" s="48" t="str">
        <f t="shared" si="118"/>
        <v>OK Varaždin</v>
      </c>
      <c r="BN114" s="27" t="str">
        <f t="shared" si="119"/>
        <v>OK Varaždin</v>
      </c>
      <c r="BO114" s="69">
        <f t="shared" si="120"/>
        <v>11</v>
      </c>
      <c r="BP114" s="69" t="str">
        <f t="shared" si="81"/>
        <v/>
      </c>
      <c r="BQ114" s="27" t="str">
        <f t="shared" si="82"/>
        <v>OK Varaždin</v>
      </c>
      <c r="BR114" s="27" t="str" cm="1">
        <f t="array" ref="BR114">IFERROR(""&amp;INDEX(regNatjecatelj_klub,DI114),"")</f>
        <v>OK Varaždin</v>
      </c>
      <c r="BS114" s="82" t="str">
        <f t="shared" si="121"/>
        <v/>
      </c>
      <c r="BT114" s="62" t="str">
        <f t="shared" si="122"/>
        <v>OK Varaždin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Varaždin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11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29"/>
        <v/>
      </c>
      <c r="CP114" s="69" t="str">
        <f t="shared" si="130"/>
        <v>2</v>
      </c>
      <c r="CQ114" s="216" t="str">
        <f t="shared" si="131"/>
        <v/>
      </c>
      <c r="CR114" s="217" t="str">
        <f t="shared" si="78"/>
        <v/>
      </c>
      <c r="CS114" s="150">
        <f t="shared" si="83"/>
        <v>4</v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>O</v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>Marin – Mihinjač</v>
      </c>
      <c r="DI114" s="49">
        <f t="shared" si="136"/>
        <v>713</v>
      </c>
      <c r="DJ114" s="43" t="s">
        <v>0</v>
      </c>
      <c r="DK114" s="48" t="str">
        <f t="shared" si="137"/>
        <v>Marin – Mihinjač – OK Varaždin</v>
      </c>
      <c r="DL114" s="49">
        <f t="shared" si="138"/>
        <v>713</v>
      </c>
      <c r="DM114" s="43" t="s">
        <v>0</v>
      </c>
      <c r="DN114" s="48" t="str">
        <f t="shared" si="139"/>
        <v>Marin – Mihinjač – OK Varaždin – Otvorena</v>
      </c>
      <c r="DO114" s="49" t="str">
        <f t="shared" si="140"/>
        <v>NEMA</v>
      </c>
      <c r="DP114" s="43" t="s">
        <v>0</v>
      </c>
      <c r="DQ114" s="54">
        <f t="shared" si="141"/>
        <v>713</v>
      </c>
      <c r="DR114" s="49" cm="1">
        <f t="array" ref="DR114">IF(DQ114&lt;&gt;"",INDEX(regNatjecatelj_id,DQ114,0),IF(BF114&lt;&gt;"",BF114,""))</f>
        <v>1432</v>
      </c>
      <c r="DS114" s="43" t="s">
        <v>0</v>
      </c>
      <c r="DT114" s="54" t="str">
        <f t="shared" si="142"/>
        <v>imepre</v>
      </c>
      <c r="DU114" s="69" t="str">
        <f t="shared" si="88"/>
        <v>klu</v>
      </c>
      <c r="DV114" s="69" t="str">
        <f t="shared" si="143"/>
        <v>kat</v>
      </c>
      <c r="DW114" s="69" t="str">
        <f t="shared" si="144"/>
        <v/>
      </c>
      <c r="DX114" s="62" t="str">
        <f t="shared" si="145"/>
        <v>imepre-klu-kat</v>
      </c>
      <c r="DY114" s="43" t="s">
        <v>0</v>
      </c>
      <c r="DZ114" s="54">
        <f>IF(AN114="","",MAX(DZ$12:DZ113)+1)</f>
        <v>3483</v>
      </c>
      <c r="EA114" s="69">
        <f t="shared" si="146"/>
        <v>355</v>
      </c>
      <c r="EB114" s="69">
        <f t="shared" si="147"/>
        <v>1432</v>
      </c>
      <c r="EC114" s="69" t="str">
        <f t="shared" si="148"/>
        <v/>
      </c>
      <c r="ED114" s="69">
        <f t="shared" si="149"/>
        <v>4</v>
      </c>
      <c r="EE114" s="69">
        <f t="shared" si="89"/>
        <v>0</v>
      </c>
      <c r="EF114" s="69">
        <f t="shared" si="150"/>
        <v>1</v>
      </c>
      <c r="EG114" s="69" t="str">
        <f t="shared" si="151"/>
        <v>2</v>
      </c>
      <c r="EH114" s="69" t="str">
        <f t="shared" si="90"/>
        <v/>
      </c>
      <c r="EI114" s="69" t="str">
        <f t="shared" si="152"/>
        <v/>
      </c>
      <c r="EJ114" s="49">
        <f t="shared" si="153"/>
        <v>1</v>
      </c>
      <c r="EK114" s="43" t="s">
        <v>0</v>
      </c>
      <c r="EL114" s="16" t="str">
        <f t="shared" si="154"/>
        <v>INSERT INTO rezultat(id,stazakategorija_id,imeprezime_id,vrijeme_sec,status_id,registracija,uparivanje_id,originalstatus_id,imeprezimealias_id,klubalias_id,kategorijaalias_id) VALUES (3483,355,1432,Null,4,0,1,2,Null,Null,1);</v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5"/>
        <v xml:space="preserve">
INSERT INTO rezultat(id,stazakategorija_id,imeprezime_id,vrijeme_sec,status_id,registracija,uparivanje_id,originalstatus_id,imeprezimealias_id,klubalias_id,kategorijaalias_id) VALUES (3483,355,1432,Null,4,0,1,2,Null,Null,1);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OPEN</v>
      </c>
      <c r="C115" s="27" t="s">
        <v>0</v>
      </c>
      <c r="D115" s="27" t="str">
        <f>IF(csv!F105="","",TRIM(csv!F105))</f>
        <v>Jakov</v>
      </c>
      <c r="E115" s="27" t="str">
        <f>IF(csv!E105="","",TRIM(csv!E105))</f>
        <v>Tkalec</v>
      </c>
      <c r="F115" s="27" t="s">
        <v>0</v>
      </c>
      <c r="G115" s="69" t="str">
        <f>IF(csv!M105="","",TRIM(csv!M105))</f>
        <v/>
      </c>
      <c r="H115" s="69" t="str">
        <f>IF(csv!N105="","",TRIM(csv!N105))</f>
        <v>1</v>
      </c>
      <c r="I115" s="27" t="s">
        <v>0</v>
      </c>
      <c r="J115" s="27" t="str">
        <f>IF(csv!P105="","",TRIM(csv!P105))</f>
        <v>OKM</v>
      </c>
      <c r="K115" s="27" t="str">
        <f>IF(csv!Q105="","",TRIM(csv!Q105))</f>
        <v>OK Medjimurje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2"/>
        <v>ok</v>
      </c>
      <c r="P115" s="43"/>
      <c r="Q115" s="48" t="str">
        <f t="shared" si="93"/>
        <v>OPEN</v>
      </c>
      <c r="R115" s="69">
        <f>IF(Q115="","",IF(COUNTIF(Q$12:Q114,Q115)=0,R114+1,R114))</f>
        <v>9</v>
      </c>
      <c r="S115" s="69">
        <f t="shared" si="94"/>
        <v>291</v>
      </c>
      <c r="T115" s="69">
        <f t="shared" si="95"/>
        <v>239</v>
      </c>
      <c r="U115" s="62" t="str">
        <f t="shared" si="96"/>
        <v>Otvorena</v>
      </c>
      <c r="V115" s="43" t="s">
        <v>0</v>
      </c>
      <c r="W115" s="209" t="str">
        <f t="shared" si="97"/>
        <v>Otvorena</v>
      </c>
      <c r="X115" s="259">
        <f t="shared" si="98"/>
        <v>355</v>
      </c>
      <c r="Y115" s="210">
        <f t="shared" si="79"/>
        <v>1</v>
      </c>
      <c r="Z115" s="43" t="s">
        <v>0</v>
      </c>
      <c r="AA115" s="48" t="str">
        <f t="shared" si="99"/>
        <v>CRO</v>
      </c>
      <c r="AB115" s="69">
        <f t="shared" si="100"/>
        <v>1</v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>CRO</v>
      </c>
      <c r="AK115" s="150">
        <f t="shared" si="103"/>
        <v>1</v>
      </c>
      <c r="AL115" s="43"/>
      <c r="AM115" s="48" t="str">
        <f t="shared" si="104"/>
        <v>Jakov</v>
      </c>
      <c r="AN115" s="27" t="str">
        <f t="shared" si="105"/>
        <v>Tkalec</v>
      </c>
      <c r="AO115" s="69">
        <f t="shared" si="106"/>
        <v>1947</v>
      </c>
      <c r="AP115" s="69" t="str">
        <f t="shared" si="107"/>
        <v/>
      </c>
      <c r="AQ115" s="27" t="str">
        <f t="shared" si="108"/>
        <v>Jakov</v>
      </c>
      <c r="AR115" s="62" t="str">
        <f t="shared" si="109"/>
        <v>Tkalec</v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>Jakov</v>
      </c>
      <c r="BI115" s="27" t="str">
        <f t="shared" si="115"/>
        <v>Tkalec</v>
      </c>
      <c r="BJ115" s="69" t="str">
        <f t="shared" si="116"/>
        <v/>
      </c>
      <c r="BK115" s="49">
        <f t="shared" si="117"/>
        <v>1947</v>
      </c>
      <c r="BL115" s="43" t="s">
        <v>0</v>
      </c>
      <c r="BM115" s="48" t="str">
        <f t="shared" si="118"/>
        <v>OKM</v>
      </c>
      <c r="BN115" s="27" t="str">
        <f t="shared" si="119"/>
        <v>OK Medjimurje</v>
      </c>
      <c r="BO115" s="69" t="str">
        <f t="shared" si="120"/>
        <v>NEMA</v>
      </c>
      <c r="BP115" s="69">
        <f t="shared" si="81"/>
        <v>2</v>
      </c>
      <c r="BQ115" s="27" t="str">
        <f t="shared" si="82"/>
        <v>OK Međimurje</v>
      </c>
      <c r="BR115" s="27" t="str" cm="1">
        <f t="array" ref="BR115">IFERROR(""&amp;INDEX(regNatjecatelj_klub,DI115),"")</f>
        <v>OK Međimurje</v>
      </c>
      <c r="BS115" s="82" t="str">
        <f t="shared" si="121"/>
        <v/>
      </c>
      <c r="BT115" s="62" t="str">
        <f t="shared" si="122"/>
        <v>OK Međimurje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Međimurje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7</v>
      </c>
      <c r="CM115" s="150">
        <f>IF(BP115="","",IF(BP115&lt;&gt;"NEMA",BP115,IF(CE115&lt;&gt;"",CE115,IFERROR(INDEX(CM$12:CM114,MATCH(BN115,BN$12:BN114,0)),""))))</f>
        <v>2</v>
      </c>
      <c r="CN115" s="43" t="s">
        <v>0</v>
      </c>
      <c r="CO115" s="54" t="str">
        <f t="shared" si="129"/>
        <v/>
      </c>
      <c r="CP115" s="69" t="str">
        <f t="shared" si="130"/>
        <v>1</v>
      </c>
      <c r="CQ115" s="216" t="str">
        <f t="shared" si="131"/>
        <v/>
      </c>
      <c r="CR115" s="217" t="str">
        <f t="shared" si="78"/>
        <v/>
      </c>
      <c r="CS115" s="150">
        <f t="shared" si="83"/>
        <v>6</v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>O</v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>Jakov – Tkalec</v>
      </c>
      <c r="DI115" s="49">
        <f t="shared" si="136"/>
        <v>563</v>
      </c>
      <c r="DJ115" s="43" t="s">
        <v>0</v>
      </c>
      <c r="DK115" s="48" t="str">
        <f t="shared" si="137"/>
        <v>Jakov – Tkalec – OK Međimurje</v>
      </c>
      <c r="DL115" s="49">
        <f t="shared" si="138"/>
        <v>563</v>
      </c>
      <c r="DM115" s="43" t="s">
        <v>0</v>
      </c>
      <c r="DN115" s="48" t="str">
        <f t="shared" si="139"/>
        <v>Jakov – Tkalec – OK Međimurje – Otvorena</v>
      </c>
      <c r="DO115" s="49" t="str">
        <f t="shared" si="140"/>
        <v>NEMA</v>
      </c>
      <c r="DP115" s="43" t="s">
        <v>0</v>
      </c>
      <c r="DQ115" s="54">
        <f t="shared" si="141"/>
        <v>563</v>
      </c>
      <c r="DR115" s="49" cm="1">
        <f t="array" ref="DR115">IF(DQ115&lt;&gt;"",INDEX(regNatjecatelj_id,DQ115,0),IF(BF115&lt;&gt;"",BF115,""))</f>
        <v>1947</v>
      </c>
      <c r="DS115" s="43" t="s">
        <v>0</v>
      </c>
      <c r="DT115" s="54" t="str">
        <f t="shared" si="142"/>
        <v>imepre</v>
      </c>
      <c r="DU115" s="69" t="str">
        <f t="shared" si="88"/>
        <v>klu(ali)</v>
      </c>
      <c r="DV115" s="69" t="str">
        <f t="shared" si="143"/>
        <v>kat</v>
      </c>
      <c r="DW115" s="69" t="str">
        <f t="shared" si="144"/>
        <v/>
      </c>
      <c r="DX115" s="62" t="str">
        <f t="shared" si="145"/>
        <v>imepre-klu(ali)-kat</v>
      </c>
      <c r="DY115" s="43" t="s">
        <v>0</v>
      </c>
      <c r="DZ115" s="54">
        <f>IF(AN115="","",MAX(DZ$12:DZ114)+1)</f>
        <v>3484</v>
      </c>
      <c r="EA115" s="69">
        <f t="shared" si="146"/>
        <v>355</v>
      </c>
      <c r="EB115" s="69">
        <f t="shared" si="147"/>
        <v>1947</v>
      </c>
      <c r="EC115" s="69" t="str">
        <f t="shared" si="148"/>
        <v/>
      </c>
      <c r="ED115" s="69">
        <f t="shared" si="149"/>
        <v>6</v>
      </c>
      <c r="EE115" s="69">
        <f t="shared" si="89"/>
        <v>0</v>
      </c>
      <c r="EF115" s="69">
        <f t="shared" si="150"/>
        <v>3</v>
      </c>
      <c r="EG115" s="69" t="str">
        <f t="shared" si="151"/>
        <v>1</v>
      </c>
      <c r="EH115" s="69" t="str">
        <f t="shared" si="90"/>
        <v/>
      </c>
      <c r="EI115" s="69">
        <f t="shared" si="152"/>
        <v>2</v>
      </c>
      <c r="EJ115" s="49">
        <f t="shared" si="153"/>
        <v>1</v>
      </c>
      <c r="EK115" s="43" t="s">
        <v>0</v>
      </c>
      <c r="EL115" s="16" t="str">
        <f t="shared" si="154"/>
        <v>INSERT INTO rezultat(id,stazakategorija_id,imeprezime_id,vrijeme_sec,status_id,registracija,uparivanje_id,originalstatus_id,imeprezimealias_id,klubalias_id,kategorijaalias_id) VALUES (3484,355,1947,Null,6,0,3,1,Null,2,1);</v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5"/>
        <v xml:space="preserve">
INSERT INTO rezultat(id,stazakategorija_id,imeprezime_id,vrijeme_sec,status_id,registracija,uparivanje_id,originalstatus_id,imeprezimealias_id,klubalias_id,kategorijaalias_id) VALUES (3484,355,1947,Null,6,0,3,1,Null,2,1);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Ž12</v>
      </c>
      <c r="C116" s="27" t="s">
        <v>0</v>
      </c>
      <c r="D116" s="27" t="str">
        <f>IF(csv!F106="","",TRIM(csv!F106))</f>
        <v>Dora</v>
      </c>
      <c r="E116" s="27" t="str">
        <f>IF(csv!E106="","",TRIM(csv!E106))</f>
        <v>Delić</v>
      </c>
      <c r="F116" s="27" t="s">
        <v>0</v>
      </c>
      <c r="G116" s="69" t="str">
        <f>IF(csv!M106="","",TRIM(csv!M106))</f>
        <v>10:08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JEL</v>
      </c>
      <c r="K116" s="27" t="str">
        <f>IF(csv!Q106="","",TRIM(csv!Q106))</f>
        <v>OK Jelen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2"/>
        <v>ok</v>
      </c>
      <c r="P116" s="43"/>
      <c r="Q116" s="48" t="str">
        <f t="shared" si="93"/>
        <v>Ž12</v>
      </c>
      <c r="R116" s="69">
        <f>IF(Q116="","",IF(COUNTIF(Q$12:Q115,Q116)=0,R115+1,R115))</f>
        <v>10</v>
      </c>
      <c r="S116" s="69">
        <f t="shared" si="94"/>
        <v>216</v>
      </c>
      <c r="T116" s="69">
        <f t="shared" si="95"/>
        <v>238</v>
      </c>
      <c r="U116" s="62" t="str">
        <f t="shared" si="96"/>
        <v>Ž12</v>
      </c>
      <c r="V116" s="43" t="s">
        <v>0</v>
      </c>
      <c r="W116" s="209" t="str">
        <f t="shared" si="97"/>
        <v>Ž12</v>
      </c>
      <c r="X116" s="259">
        <f t="shared" si="98"/>
        <v>356</v>
      </c>
      <c r="Y116" s="210" t="str">
        <f t="shared" si="79"/>
        <v/>
      </c>
      <c r="Z116" s="43" t="s">
        <v>0</v>
      </c>
      <c r="AA116" s="48" t="str">
        <f t="shared" si="99"/>
        <v>CRO</v>
      </c>
      <c r="AB116" s="69">
        <f t="shared" si="100"/>
        <v>1</v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>CRO</v>
      </c>
      <c r="AK116" s="150">
        <f t="shared" si="103"/>
        <v>1</v>
      </c>
      <c r="AL116" s="43"/>
      <c r="AM116" s="48" t="str">
        <f t="shared" si="104"/>
        <v>Dora</v>
      </c>
      <c r="AN116" s="27" t="str">
        <f t="shared" si="105"/>
        <v>Delić</v>
      </c>
      <c r="AO116" s="69">
        <f t="shared" si="106"/>
        <v>1338</v>
      </c>
      <c r="AP116" s="69" t="str">
        <f t="shared" si="107"/>
        <v/>
      </c>
      <c r="AQ116" s="27" t="str">
        <f t="shared" si="108"/>
        <v>Dora</v>
      </c>
      <c r="AR116" s="62" t="str">
        <f t="shared" si="109"/>
        <v>Delić</v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>Dora</v>
      </c>
      <c r="BI116" s="27" t="str">
        <f t="shared" si="115"/>
        <v>Delić</v>
      </c>
      <c r="BJ116" s="69" t="str">
        <f t="shared" si="116"/>
        <v/>
      </c>
      <c r="BK116" s="49">
        <f t="shared" si="117"/>
        <v>1338</v>
      </c>
      <c r="BL116" s="43" t="s">
        <v>0</v>
      </c>
      <c r="BM116" s="48" t="str">
        <f t="shared" si="118"/>
        <v>JEL</v>
      </c>
      <c r="BN116" s="27" t="str">
        <f t="shared" si="119"/>
        <v>OK Jelen</v>
      </c>
      <c r="BO116" s="69">
        <f t="shared" si="120"/>
        <v>4</v>
      </c>
      <c r="BP116" s="69" t="str">
        <f t="shared" si="81"/>
        <v/>
      </c>
      <c r="BQ116" s="27" t="str">
        <f t="shared" si="82"/>
        <v>OK Jelen</v>
      </c>
      <c r="BR116" s="27" t="str" cm="1">
        <f t="array" ref="BR116">IFERROR(""&amp;INDEX(regNatjecatelj_klub,DI116),"")</f>
        <v>OK Jelen</v>
      </c>
      <c r="BS116" s="82" t="str">
        <f t="shared" si="121"/>
        <v/>
      </c>
      <c r="BT116" s="62" t="str">
        <f t="shared" si="122"/>
        <v>OK Jelen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Jelen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4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>10:08</v>
      </c>
      <c r="CP116" s="69" t="str">
        <f t="shared" si="130"/>
        <v>0</v>
      </c>
      <c r="CQ116" s="216" t="str">
        <f t="shared" si="131"/>
        <v/>
      </c>
      <c r="CR116" s="217">
        <f t="shared" si="78"/>
        <v>608</v>
      </c>
      <c r="CS116" s="150">
        <f t="shared" si="83"/>
        <v>1</v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>Ž</v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>Dora – Delić</v>
      </c>
      <c r="DI116" s="49">
        <f t="shared" si="136"/>
        <v>262</v>
      </c>
      <c r="DJ116" s="43" t="s">
        <v>0</v>
      </c>
      <c r="DK116" s="48" t="str">
        <f t="shared" si="137"/>
        <v>Dora – Delić – OK Jelen</v>
      </c>
      <c r="DL116" s="49">
        <f t="shared" si="138"/>
        <v>262</v>
      </c>
      <c r="DM116" s="43" t="s">
        <v>0</v>
      </c>
      <c r="DN116" s="48" t="str">
        <f t="shared" si="139"/>
        <v>Dora – Delić – OK Jelen – Ž12</v>
      </c>
      <c r="DO116" s="49">
        <f t="shared" si="140"/>
        <v>262</v>
      </c>
      <c r="DP116" s="43" t="s">
        <v>0</v>
      </c>
      <c r="DQ116" s="54">
        <f t="shared" si="141"/>
        <v>262</v>
      </c>
      <c r="DR116" s="49" cm="1">
        <f t="array" ref="DR116">IF(DQ116&lt;&gt;"",INDEX(regNatjecatelj_id,DQ116,0),IF(BF116&lt;&gt;"",BF116,""))</f>
        <v>1338</v>
      </c>
      <c r="DS116" s="43" t="s">
        <v>0</v>
      </c>
      <c r="DT116" s="54" t="str">
        <f t="shared" si="142"/>
        <v>imepre</v>
      </c>
      <c r="DU116" s="69" t="str">
        <f t="shared" si="88"/>
        <v>klu</v>
      </c>
      <c r="DV116" s="69" t="str">
        <f t="shared" si="143"/>
        <v>kat</v>
      </c>
      <c r="DW116" s="69" t="str">
        <f t="shared" si="144"/>
        <v/>
      </c>
      <c r="DX116" s="62" t="str">
        <f t="shared" si="145"/>
        <v>imepre-klu-kat</v>
      </c>
      <c r="DY116" s="43" t="s">
        <v>0</v>
      </c>
      <c r="DZ116" s="54">
        <f>IF(AN116="","",MAX(DZ$12:DZ115)+1)</f>
        <v>3485</v>
      </c>
      <c r="EA116" s="69">
        <f t="shared" si="146"/>
        <v>356</v>
      </c>
      <c r="EB116" s="69">
        <f t="shared" si="147"/>
        <v>1338</v>
      </c>
      <c r="EC116" s="69">
        <f t="shared" si="148"/>
        <v>608</v>
      </c>
      <c r="ED116" s="69">
        <f t="shared" si="149"/>
        <v>1</v>
      </c>
      <c r="EE116" s="69">
        <f t="shared" si="89"/>
        <v>1</v>
      </c>
      <c r="EF116" s="69">
        <f t="shared" si="150"/>
        <v>1</v>
      </c>
      <c r="EG116" s="69" t="str">
        <f t="shared" si="151"/>
        <v>0</v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>INSERT INTO rezultat(id,stazakategorija_id,imeprezime_id,vrijeme_sec,status_id,registracija,uparivanje_id,originalstatus_id,imeprezimealias_id,klubalias_id,kategorijaalias_id) VALUES (3485,356,1338,608,1,1,1,0,Null,Null,Null);</v>
      </c>
      <c r="EM116" s="43" t="s">
        <v>0</v>
      </c>
      <c r="EN116" s="16" t="str">
        <f t="shared" si="91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16" s="43" t="s">
        <v>0</v>
      </c>
      <c r="EP116" s="167" t="str">
        <f t="shared" si="155"/>
        <v xml:space="preserve">
INSERT INTO rezultat(id,stazakategorija_id,imeprezime_id,vrijeme_sec,status_id,registracija,uparivanje_id,originalstatus_id,imeprezimealias_id,klubalias_id,kategorijaalias_id) VALUES (3485,356,1338,608,1,1,1,0,Null,Null,Null);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Ž12</v>
      </c>
      <c r="C117" s="27" t="s">
        <v>0</v>
      </c>
      <c r="D117" s="27" t="str">
        <f>IF(csv!F107="","",TRIM(csv!F107))</f>
        <v>Sara</v>
      </c>
      <c r="E117" s="27" t="str">
        <f>IF(csv!E107="","",TRIM(csv!E107))</f>
        <v>Delić</v>
      </c>
      <c r="F117" s="27" t="s">
        <v>0</v>
      </c>
      <c r="G117" s="69" t="str">
        <f>IF(csv!M107="","",TRIM(csv!M107))</f>
        <v>12:07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JEL</v>
      </c>
      <c r="K117" s="27" t="str">
        <f>IF(csv!Q107="","",TRIM(csv!Q107))</f>
        <v>OK Jelen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2"/>
        <v>ok</v>
      </c>
      <c r="P117" s="43"/>
      <c r="Q117" s="48" t="str">
        <f t="shared" si="93"/>
        <v>Ž12</v>
      </c>
      <c r="R117" s="69">
        <f>IF(Q117="","",IF(COUNTIF(Q$12:Q116,Q117)=0,R116+1,R116))</f>
        <v>10</v>
      </c>
      <c r="S117" s="69">
        <f t="shared" si="94"/>
        <v>216</v>
      </c>
      <c r="T117" s="69">
        <f t="shared" si="95"/>
        <v>238</v>
      </c>
      <c r="U117" s="62" t="str">
        <f t="shared" si="96"/>
        <v>Ž12</v>
      </c>
      <c r="V117" s="43" t="s">
        <v>0</v>
      </c>
      <c r="W117" s="209" t="str">
        <f t="shared" si="97"/>
        <v>Ž12</v>
      </c>
      <c r="X117" s="259">
        <f t="shared" si="98"/>
        <v>356</v>
      </c>
      <c r="Y117" s="210" t="str">
        <f t="shared" si="79"/>
        <v/>
      </c>
      <c r="Z117" s="43" t="s">
        <v>0</v>
      </c>
      <c r="AA117" s="48" t="str">
        <f t="shared" si="99"/>
        <v>CRO</v>
      </c>
      <c r="AB117" s="69">
        <f t="shared" si="100"/>
        <v>1</v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>CRO</v>
      </c>
      <c r="AK117" s="150">
        <f t="shared" si="103"/>
        <v>1</v>
      </c>
      <c r="AL117" s="43"/>
      <c r="AM117" s="48" t="str">
        <f t="shared" si="104"/>
        <v>Sara</v>
      </c>
      <c r="AN117" s="27" t="str">
        <f t="shared" si="105"/>
        <v>Delić</v>
      </c>
      <c r="AO117" s="69">
        <f t="shared" si="106"/>
        <v>1528</v>
      </c>
      <c r="AP117" s="69" t="str">
        <f t="shared" si="107"/>
        <v/>
      </c>
      <c r="AQ117" s="27" t="str">
        <f t="shared" si="108"/>
        <v>Sara</v>
      </c>
      <c r="AR117" s="62" t="str">
        <f t="shared" si="109"/>
        <v>Delić</v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>Sara</v>
      </c>
      <c r="BI117" s="27" t="str">
        <f t="shared" si="115"/>
        <v>Delić</v>
      </c>
      <c r="BJ117" s="69" t="str">
        <f t="shared" si="116"/>
        <v/>
      </c>
      <c r="BK117" s="49">
        <f t="shared" si="117"/>
        <v>1528</v>
      </c>
      <c r="BL117" s="43" t="s">
        <v>0</v>
      </c>
      <c r="BM117" s="48" t="str">
        <f t="shared" si="118"/>
        <v>JEL</v>
      </c>
      <c r="BN117" s="27" t="str">
        <f t="shared" si="119"/>
        <v>OK Jelen</v>
      </c>
      <c r="BO117" s="69">
        <f t="shared" si="120"/>
        <v>4</v>
      </c>
      <c r="BP117" s="69" t="str">
        <f t="shared" si="81"/>
        <v/>
      </c>
      <c r="BQ117" s="27" t="str">
        <f t="shared" si="82"/>
        <v>OK Jelen</v>
      </c>
      <c r="BR117" s="27" t="str" cm="1">
        <f t="array" ref="BR117">IFERROR(""&amp;INDEX(regNatjecatelj_klub,DI117),"")</f>
        <v>OK Jelen</v>
      </c>
      <c r="BS117" s="82" t="str">
        <f t="shared" si="121"/>
        <v/>
      </c>
      <c r="BT117" s="62" t="str">
        <f t="shared" si="122"/>
        <v>OK Jelen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Jelen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4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>12:07</v>
      </c>
      <c r="CP117" s="69" t="str">
        <f t="shared" si="130"/>
        <v>0</v>
      </c>
      <c r="CQ117" s="216" t="str">
        <f t="shared" si="131"/>
        <v/>
      </c>
      <c r="CR117" s="217">
        <f t="shared" si="78"/>
        <v>727</v>
      </c>
      <c r="CS117" s="150">
        <f t="shared" si="83"/>
        <v>1</v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>Ž</v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>Sara – Delić</v>
      </c>
      <c r="DI117" s="49">
        <f t="shared" si="136"/>
        <v>263</v>
      </c>
      <c r="DJ117" s="43" t="s">
        <v>0</v>
      </c>
      <c r="DK117" s="48" t="str">
        <f t="shared" si="137"/>
        <v>Sara – Delić – OK Jelen</v>
      </c>
      <c r="DL117" s="49">
        <f t="shared" si="138"/>
        <v>263</v>
      </c>
      <c r="DM117" s="43" t="s">
        <v>0</v>
      </c>
      <c r="DN117" s="48" t="str">
        <f t="shared" si="139"/>
        <v>Sara – Delić – OK Jelen – Ž12</v>
      </c>
      <c r="DO117" s="49">
        <f t="shared" si="140"/>
        <v>263</v>
      </c>
      <c r="DP117" s="43" t="s">
        <v>0</v>
      </c>
      <c r="DQ117" s="54">
        <f t="shared" si="141"/>
        <v>263</v>
      </c>
      <c r="DR117" s="49" cm="1">
        <f t="array" ref="DR117">IF(DQ117&lt;&gt;"",INDEX(regNatjecatelj_id,DQ117,0),IF(BF117&lt;&gt;"",BF117,""))</f>
        <v>1528</v>
      </c>
      <c r="DS117" s="43" t="s">
        <v>0</v>
      </c>
      <c r="DT117" s="54" t="str">
        <f t="shared" si="142"/>
        <v>imepre</v>
      </c>
      <c r="DU117" s="69" t="str">
        <f t="shared" si="88"/>
        <v>klu</v>
      </c>
      <c r="DV117" s="69" t="str">
        <f t="shared" si="143"/>
        <v>kat</v>
      </c>
      <c r="DW117" s="69" t="str">
        <f t="shared" si="144"/>
        <v/>
      </c>
      <c r="DX117" s="62" t="str">
        <f t="shared" si="145"/>
        <v>imepre-klu-kat</v>
      </c>
      <c r="DY117" s="43" t="s">
        <v>0</v>
      </c>
      <c r="DZ117" s="54">
        <f>IF(AN117="","",MAX(DZ$12:DZ116)+1)</f>
        <v>3486</v>
      </c>
      <c r="EA117" s="69">
        <f t="shared" si="146"/>
        <v>356</v>
      </c>
      <c r="EB117" s="69">
        <f t="shared" si="147"/>
        <v>1528</v>
      </c>
      <c r="EC117" s="69">
        <f t="shared" si="148"/>
        <v>727</v>
      </c>
      <c r="ED117" s="69">
        <f t="shared" si="149"/>
        <v>1</v>
      </c>
      <c r="EE117" s="69">
        <f t="shared" si="89"/>
        <v>1</v>
      </c>
      <c r="EF117" s="69">
        <f t="shared" si="150"/>
        <v>1</v>
      </c>
      <c r="EG117" s="69" t="str">
        <f t="shared" si="151"/>
        <v>0</v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>INSERT INTO rezultat(id,stazakategorija_id,imeprezime_id,vrijeme_sec,status_id,registracija,uparivanje_id,originalstatus_id,imeprezimealias_id,klubalias_id,kategorijaalias_id) VALUES (3486,356,1528,727,1,1,1,0,Null,Null,Null);</v>
      </c>
      <c r="EM117" s="43" t="s">
        <v>0</v>
      </c>
      <c r="EN117" s="16" t="str">
        <f t="shared" si="91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17" s="43" t="s">
        <v>0</v>
      </c>
      <c r="EP117" s="167" t="str">
        <f t="shared" si="155"/>
        <v xml:space="preserve">
INSERT INTO rezultat(id,stazakategorija_id,imeprezime_id,vrijeme_sec,status_id,registracija,uparivanje_id,originalstatus_id,imeprezimealias_id,klubalias_id,kategorijaalias_id) VALUES (3486,356,1528,727,1,1,1,0,Null,Null,Null);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Ž12</v>
      </c>
      <c r="C118" s="27" t="s">
        <v>0</v>
      </c>
      <c r="D118" s="27" t="str">
        <f>IF(csv!F108="","",TRIM(csv!F108))</f>
        <v>Ema</v>
      </c>
      <c r="E118" s="27" t="str">
        <f>IF(csv!E108="","",TRIM(csv!E108))</f>
        <v>Juričan</v>
      </c>
      <c r="F118" s="27" t="s">
        <v>0</v>
      </c>
      <c r="G118" s="69" t="str">
        <f>IF(csv!M108="","",TRIM(csv!M108))</f>
        <v>13:23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OK Varaždin</v>
      </c>
      <c r="K118" s="27" t="str">
        <f>IF(csv!Q108="","",TRIM(csv!Q108))</f>
        <v>OK Varaždin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2"/>
        <v>ok</v>
      </c>
      <c r="P118" s="43"/>
      <c r="Q118" s="48" t="str">
        <f t="shared" si="93"/>
        <v>Ž12</v>
      </c>
      <c r="R118" s="69">
        <f>IF(Q118="","",IF(COUNTIF(Q$12:Q117,Q118)=0,R117+1,R117))</f>
        <v>10</v>
      </c>
      <c r="S118" s="69">
        <f t="shared" si="94"/>
        <v>216</v>
      </c>
      <c r="T118" s="69">
        <f t="shared" si="95"/>
        <v>238</v>
      </c>
      <c r="U118" s="62" t="str">
        <f t="shared" si="96"/>
        <v>Ž12</v>
      </c>
      <c r="V118" s="43" t="s">
        <v>0</v>
      </c>
      <c r="W118" s="209" t="str">
        <f t="shared" si="97"/>
        <v>Ž12</v>
      </c>
      <c r="X118" s="259">
        <f t="shared" si="98"/>
        <v>356</v>
      </c>
      <c r="Y118" s="210" t="str">
        <f t="shared" si="79"/>
        <v/>
      </c>
      <c r="Z118" s="43" t="s">
        <v>0</v>
      </c>
      <c r="AA118" s="48" t="str">
        <f t="shared" si="99"/>
        <v>CRO</v>
      </c>
      <c r="AB118" s="69">
        <f t="shared" si="100"/>
        <v>1</v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>CRO</v>
      </c>
      <c r="AK118" s="150">
        <f t="shared" si="103"/>
        <v>1</v>
      </c>
      <c r="AL118" s="43"/>
      <c r="AM118" s="48" t="str">
        <f t="shared" si="104"/>
        <v>Ema</v>
      </c>
      <c r="AN118" s="27" t="str">
        <f t="shared" si="105"/>
        <v>Juričan</v>
      </c>
      <c r="AO118" s="69">
        <f t="shared" si="106"/>
        <v>1186</v>
      </c>
      <c r="AP118" s="69" t="str">
        <f t="shared" si="107"/>
        <v/>
      </c>
      <c r="AQ118" s="27" t="str">
        <f t="shared" si="108"/>
        <v>Ema</v>
      </c>
      <c r="AR118" s="62" t="str">
        <f t="shared" si="109"/>
        <v>Juričan</v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>Ema</v>
      </c>
      <c r="BI118" s="27" t="str">
        <f t="shared" si="115"/>
        <v>Juričan</v>
      </c>
      <c r="BJ118" s="69" t="str">
        <f t="shared" si="116"/>
        <v/>
      </c>
      <c r="BK118" s="49">
        <f t="shared" si="117"/>
        <v>1186</v>
      </c>
      <c r="BL118" s="43" t="s">
        <v>0</v>
      </c>
      <c r="BM118" s="48" t="str">
        <f t="shared" si="118"/>
        <v>OK Varaždin</v>
      </c>
      <c r="BN118" s="27" t="str">
        <f t="shared" si="119"/>
        <v>OK Varaždin</v>
      </c>
      <c r="BO118" s="69">
        <f t="shared" si="120"/>
        <v>11</v>
      </c>
      <c r="BP118" s="69" t="str">
        <f t="shared" si="81"/>
        <v/>
      </c>
      <c r="BQ118" s="27" t="str">
        <f t="shared" si="82"/>
        <v>OK Varaždin</v>
      </c>
      <c r="BR118" s="27" t="str" cm="1">
        <f t="array" ref="BR118">IFERROR(""&amp;INDEX(regNatjecatelj_klub,DI118),"")</f>
        <v>OK Varaždin</v>
      </c>
      <c r="BS118" s="82" t="str">
        <f t="shared" si="121"/>
        <v/>
      </c>
      <c r="BT118" s="62" t="str">
        <f t="shared" si="122"/>
        <v>OK Varaždin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Varaždin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11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>13:23</v>
      </c>
      <c r="CP118" s="69" t="str">
        <f t="shared" si="130"/>
        <v>0</v>
      </c>
      <c r="CQ118" s="216" t="str">
        <f t="shared" si="131"/>
        <v/>
      </c>
      <c r="CR118" s="217">
        <f t="shared" si="78"/>
        <v>803</v>
      </c>
      <c r="CS118" s="150">
        <f t="shared" si="83"/>
        <v>1</v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>Ž</v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>Ema – Juričan</v>
      </c>
      <c r="DI118" s="49">
        <f t="shared" si="136"/>
        <v>688</v>
      </c>
      <c r="DJ118" s="43" t="s">
        <v>0</v>
      </c>
      <c r="DK118" s="48" t="str">
        <f t="shared" si="137"/>
        <v>Ema – Juričan – OK Varaždin</v>
      </c>
      <c r="DL118" s="49">
        <f t="shared" si="138"/>
        <v>688</v>
      </c>
      <c r="DM118" s="43" t="s">
        <v>0</v>
      </c>
      <c r="DN118" s="48" t="str">
        <f t="shared" si="139"/>
        <v>Ema – Juričan – OK Varaždin – Ž12</v>
      </c>
      <c r="DO118" s="49">
        <f t="shared" si="140"/>
        <v>688</v>
      </c>
      <c r="DP118" s="43" t="s">
        <v>0</v>
      </c>
      <c r="DQ118" s="54">
        <f t="shared" si="141"/>
        <v>688</v>
      </c>
      <c r="DR118" s="49" cm="1">
        <f t="array" ref="DR118">IF(DQ118&lt;&gt;"",INDEX(regNatjecatelj_id,DQ118,0),IF(BF118&lt;&gt;"",BF118,""))</f>
        <v>1186</v>
      </c>
      <c r="DS118" s="43" t="s">
        <v>0</v>
      </c>
      <c r="DT118" s="54" t="str">
        <f t="shared" si="142"/>
        <v>imepre</v>
      </c>
      <c r="DU118" s="69" t="str">
        <f t="shared" si="88"/>
        <v>klu</v>
      </c>
      <c r="DV118" s="69" t="str">
        <f t="shared" si="143"/>
        <v>kat</v>
      </c>
      <c r="DW118" s="69" t="str">
        <f t="shared" si="144"/>
        <v/>
      </c>
      <c r="DX118" s="62" t="str">
        <f t="shared" si="145"/>
        <v>imepre-klu-kat</v>
      </c>
      <c r="DY118" s="43" t="s">
        <v>0</v>
      </c>
      <c r="DZ118" s="54">
        <f>IF(AN118="","",MAX(DZ$12:DZ117)+1)</f>
        <v>3487</v>
      </c>
      <c r="EA118" s="69">
        <f t="shared" si="146"/>
        <v>356</v>
      </c>
      <c r="EB118" s="69">
        <f t="shared" si="147"/>
        <v>1186</v>
      </c>
      <c r="EC118" s="69">
        <f t="shared" si="148"/>
        <v>803</v>
      </c>
      <c r="ED118" s="69">
        <f t="shared" si="149"/>
        <v>1</v>
      </c>
      <c r="EE118" s="69">
        <f t="shared" si="89"/>
        <v>1</v>
      </c>
      <c r="EF118" s="69">
        <f t="shared" si="150"/>
        <v>1</v>
      </c>
      <c r="EG118" s="69" t="str">
        <f t="shared" si="151"/>
        <v>0</v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>INSERT INTO rezultat(id,stazakategorija_id,imeprezime_id,vrijeme_sec,status_id,registracija,uparivanje_id,originalstatus_id,imeprezimealias_id,klubalias_id,kategorijaalias_id) VALUES (3487,356,1186,803,1,1,1,0,Null,Null,Null);</v>
      </c>
      <c r="EM118" s="43" t="s">
        <v>0</v>
      </c>
      <c r="EN118" s="16" t="str">
        <f t="shared" si="91"/>
        <v>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18" s="43" t="s">
        <v>0</v>
      </c>
      <c r="EP118" s="167" t="str">
        <f t="shared" si="155"/>
        <v xml:space="preserve">
INSERT INTO rezultat(id,stazakategorija_id,imeprezime_id,vrijeme_sec,status_id,registracija,uparivanje_id,originalstatus_id,imeprezimealias_id,klubalias_id,kategorijaalias_id) VALUES (3487,356,1186,803,1,1,1,0,Null,Null,Null);
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Ž12</v>
      </c>
      <c r="C119" s="27" t="s">
        <v>0</v>
      </c>
      <c r="D119" s="27" t="str">
        <f>IF(csv!F109="","",TRIM(csv!F109))</f>
        <v>Gloria</v>
      </c>
      <c r="E119" s="27" t="str">
        <f>IF(csv!E109="","",TRIM(csv!E109))</f>
        <v>Šantić</v>
      </c>
      <c r="F119" s="27" t="s">
        <v>0</v>
      </c>
      <c r="G119" s="69" t="str">
        <f>IF(csv!M109="","",TRIM(csv!M109))</f>
        <v>14:05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BJE</v>
      </c>
      <c r="K119" s="27" t="str">
        <f>IF(csv!Q109="","",TRIM(csv!Q109))</f>
        <v>OK Bjelovar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2"/>
        <v>ok</v>
      </c>
      <c r="P119" s="43"/>
      <c r="Q119" s="48" t="str">
        <f t="shared" si="93"/>
        <v>Ž12</v>
      </c>
      <c r="R119" s="69">
        <f>IF(Q119="","",IF(COUNTIF(Q$12:Q118,Q119)=0,R118+1,R118))</f>
        <v>10</v>
      </c>
      <c r="S119" s="69">
        <f t="shared" si="94"/>
        <v>216</v>
      </c>
      <c r="T119" s="69">
        <f t="shared" si="95"/>
        <v>238</v>
      </c>
      <c r="U119" s="62" t="str">
        <f t="shared" si="96"/>
        <v>Ž12</v>
      </c>
      <c r="V119" s="43" t="s">
        <v>0</v>
      </c>
      <c r="W119" s="209" t="str">
        <f t="shared" si="97"/>
        <v>Ž12</v>
      </c>
      <c r="X119" s="259">
        <f t="shared" si="98"/>
        <v>356</v>
      </c>
      <c r="Y119" s="210" t="str">
        <f t="shared" si="79"/>
        <v/>
      </c>
      <c r="Z119" s="43" t="s">
        <v>0</v>
      </c>
      <c r="AA119" s="48" t="str">
        <f t="shared" si="99"/>
        <v>CRO</v>
      </c>
      <c r="AB119" s="69">
        <f t="shared" si="100"/>
        <v>1</v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>CRO</v>
      </c>
      <c r="AK119" s="150">
        <f t="shared" si="103"/>
        <v>1</v>
      </c>
      <c r="AL119" s="43"/>
      <c r="AM119" s="48" t="str">
        <f t="shared" si="104"/>
        <v>Gloria</v>
      </c>
      <c r="AN119" s="27" t="str">
        <f t="shared" si="105"/>
        <v>Šantić</v>
      </c>
      <c r="AO119" s="69">
        <f t="shared" si="106"/>
        <v>1542</v>
      </c>
      <c r="AP119" s="69" t="str">
        <f t="shared" si="107"/>
        <v/>
      </c>
      <c r="AQ119" s="27" t="str">
        <f t="shared" si="108"/>
        <v>Gloria</v>
      </c>
      <c r="AR119" s="62" t="str">
        <f t="shared" si="109"/>
        <v>Šantić</v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>Gloria</v>
      </c>
      <c r="BI119" s="27" t="str">
        <f t="shared" si="115"/>
        <v>Šantić</v>
      </c>
      <c r="BJ119" s="69" t="str">
        <f t="shared" si="116"/>
        <v/>
      </c>
      <c r="BK119" s="49">
        <f t="shared" si="117"/>
        <v>1542</v>
      </c>
      <c r="BL119" s="43" t="s">
        <v>0</v>
      </c>
      <c r="BM119" s="48" t="str">
        <f t="shared" si="118"/>
        <v>BJE</v>
      </c>
      <c r="BN119" s="27" t="str">
        <f t="shared" si="119"/>
        <v>OK Bjelovar</v>
      </c>
      <c r="BO119" s="69">
        <f t="shared" si="120"/>
        <v>1</v>
      </c>
      <c r="BP119" s="69" t="str">
        <f t="shared" si="81"/>
        <v/>
      </c>
      <c r="BQ119" s="27" t="str">
        <f t="shared" si="82"/>
        <v>OK Bjelovar</v>
      </c>
      <c r="BR119" s="27" t="str" cm="1">
        <f t="array" ref="BR119">IFERROR(""&amp;INDEX(regNatjecatelj_klub,DI119),"")</f>
        <v>OK Bjelovar</v>
      </c>
      <c r="BS119" s="82" t="str">
        <f t="shared" si="121"/>
        <v/>
      </c>
      <c r="BT119" s="62" t="str">
        <f t="shared" si="122"/>
        <v>OK Bjelovar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Bjelovar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1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>14:05</v>
      </c>
      <c r="CP119" s="69" t="str">
        <f t="shared" si="130"/>
        <v>0</v>
      </c>
      <c r="CQ119" s="216" t="str">
        <f t="shared" si="131"/>
        <v/>
      </c>
      <c r="CR119" s="217">
        <f t="shared" si="78"/>
        <v>845</v>
      </c>
      <c r="CS119" s="150">
        <f t="shared" si="83"/>
        <v>1</v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>Ž</v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>Gloria – Šantić</v>
      </c>
      <c r="DI119" s="49">
        <f t="shared" si="136"/>
        <v>113</v>
      </c>
      <c r="DJ119" s="43" t="s">
        <v>0</v>
      </c>
      <c r="DK119" s="48" t="str">
        <f t="shared" si="137"/>
        <v>Gloria – Šantić – OK Bjelovar</v>
      </c>
      <c r="DL119" s="49">
        <f t="shared" si="138"/>
        <v>113</v>
      </c>
      <c r="DM119" s="43" t="s">
        <v>0</v>
      </c>
      <c r="DN119" s="48" t="str">
        <f t="shared" si="139"/>
        <v>Gloria – Šantić – OK Bjelovar – Ž12</v>
      </c>
      <c r="DO119" s="49">
        <f t="shared" si="140"/>
        <v>113</v>
      </c>
      <c r="DP119" s="43" t="s">
        <v>0</v>
      </c>
      <c r="DQ119" s="54">
        <f t="shared" si="141"/>
        <v>113</v>
      </c>
      <c r="DR119" s="49" cm="1">
        <f t="array" ref="DR119">IF(DQ119&lt;&gt;"",INDEX(regNatjecatelj_id,DQ119,0),IF(BF119&lt;&gt;"",BF119,""))</f>
        <v>1542</v>
      </c>
      <c r="DS119" s="43" t="s">
        <v>0</v>
      </c>
      <c r="DT119" s="54" t="str">
        <f t="shared" si="142"/>
        <v>imepre</v>
      </c>
      <c r="DU119" s="69" t="str">
        <f t="shared" si="88"/>
        <v>klu</v>
      </c>
      <c r="DV119" s="69" t="str">
        <f t="shared" si="143"/>
        <v>kat</v>
      </c>
      <c r="DW119" s="69" t="str">
        <f t="shared" si="144"/>
        <v/>
      </c>
      <c r="DX119" s="62" t="str">
        <f t="shared" si="145"/>
        <v>imepre-klu-kat</v>
      </c>
      <c r="DY119" s="43" t="s">
        <v>0</v>
      </c>
      <c r="DZ119" s="54">
        <f>IF(AN119="","",MAX(DZ$12:DZ118)+1)</f>
        <v>3488</v>
      </c>
      <c r="EA119" s="69">
        <f t="shared" si="146"/>
        <v>356</v>
      </c>
      <c r="EB119" s="69">
        <f t="shared" si="147"/>
        <v>1542</v>
      </c>
      <c r="EC119" s="69">
        <f t="shared" si="148"/>
        <v>845</v>
      </c>
      <c r="ED119" s="69">
        <f t="shared" si="149"/>
        <v>1</v>
      </c>
      <c r="EE119" s="69">
        <f t="shared" si="89"/>
        <v>1</v>
      </c>
      <c r="EF119" s="69">
        <f t="shared" si="150"/>
        <v>1</v>
      </c>
      <c r="EG119" s="69" t="str">
        <f t="shared" si="151"/>
        <v>0</v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>INSERT INTO rezultat(id,stazakategorija_id,imeprezime_id,vrijeme_sec,status_id,registracija,uparivanje_id,originalstatus_id,imeprezimealias_id,klubalias_id,kategorijaalias_id) VALUES (3488,356,1542,845,1,1,1,0,Null,Null,Null);</v>
      </c>
      <c r="EM119" s="43" t="s">
        <v>0</v>
      </c>
      <c r="EN119" s="16" t="str">
        <f t="shared" si="91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19" s="43" t="s">
        <v>0</v>
      </c>
      <c r="EP119" s="167" t="str">
        <f t="shared" si="155"/>
        <v xml:space="preserve">
INSERT INTO rezultat(id,stazakategorija_id,imeprezime_id,vrijeme_sec,status_id,registracija,uparivanje_id,originalstatus_id,imeprezimealias_id,klubalias_id,kategorijaalias_id) VALUES (3488,356,1542,845,1,1,1,0,Null,Null,Null);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Ž12</v>
      </c>
      <c r="C120" s="27" t="s">
        <v>0</v>
      </c>
      <c r="D120" s="27" t="str">
        <f>IF(csv!F110="","",TRIM(csv!F110))</f>
        <v>Viktoria</v>
      </c>
      <c r="E120" s="27" t="str">
        <f>IF(csv!E110="","",TRIM(csv!E110))</f>
        <v>Šantić</v>
      </c>
      <c r="F120" s="27" t="s">
        <v>0</v>
      </c>
      <c r="G120" s="69" t="str">
        <f>IF(csv!M110="","",TRIM(csv!M110))</f>
        <v>14:37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BJE</v>
      </c>
      <c r="K120" s="27" t="str">
        <f>IF(csv!Q110="","",TRIM(csv!Q110))</f>
        <v>OK Bjelovar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2"/>
        <v>ok</v>
      </c>
      <c r="P120" s="43"/>
      <c r="Q120" s="48" t="str">
        <f t="shared" si="93"/>
        <v>Ž12</v>
      </c>
      <c r="R120" s="69">
        <f>IF(Q120="","",IF(COUNTIF(Q$12:Q119,Q120)=0,R119+1,R119))</f>
        <v>10</v>
      </c>
      <c r="S120" s="69">
        <f t="shared" si="94"/>
        <v>216</v>
      </c>
      <c r="T120" s="69">
        <f t="shared" si="95"/>
        <v>238</v>
      </c>
      <c r="U120" s="62" t="str">
        <f t="shared" si="96"/>
        <v>Ž12</v>
      </c>
      <c r="V120" s="43" t="s">
        <v>0</v>
      </c>
      <c r="W120" s="209" t="str">
        <f t="shared" si="97"/>
        <v>Ž12</v>
      </c>
      <c r="X120" s="259">
        <f t="shared" si="98"/>
        <v>356</v>
      </c>
      <c r="Y120" s="210" t="str">
        <f t="shared" si="79"/>
        <v/>
      </c>
      <c r="Z120" s="43" t="s">
        <v>0</v>
      </c>
      <c r="AA120" s="48" t="str">
        <f t="shared" si="99"/>
        <v>CRO</v>
      </c>
      <c r="AB120" s="69">
        <f t="shared" si="100"/>
        <v>1</v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>CRO</v>
      </c>
      <c r="AK120" s="150">
        <f t="shared" si="103"/>
        <v>1</v>
      </c>
      <c r="AL120" s="43"/>
      <c r="AM120" s="48" t="str">
        <f t="shared" si="104"/>
        <v>Viktoria</v>
      </c>
      <c r="AN120" s="27" t="str">
        <f t="shared" si="105"/>
        <v>Šantić</v>
      </c>
      <c r="AO120" s="69">
        <f t="shared" si="106"/>
        <v>1244</v>
      </c>
      <c r="AP120" s="69" t="str">
        <f t="shared" si="107"/>
        <v/>
      </c>
      <c r="AQ120" s="27" t="str">
        <f t="shared" si="108"/>
        <v>Viktoria</v>
      </c>
      <c r="AR120" s="62" t="str">
        <f t="shared" si="109"/>
        <v>Šantić</v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>Viktoria</v>
      </c>
      <c r="BI120" s="27" t="str">
        <f t="shared" si="115"/>
        <v>Šantić</v>
      </c>
      <c r="BJ120" s="69" t="str">
        <f t="shared" si="116"/>
        <v/>
      </c>
      <c r="BK120" s="49">
        <f t="shared" si="117"/>
        <v>1244</v>
      </c>
      <c r="BL120" s="43" t="s">
        <v>0</v>
      </c>
      <c r="BM120" s="48" t="str">
        <f t="shared" si="118"/>
        <v>BJE</v>
      </c>
      <c r="BN120" s="27" t="str">
        <f t="shared" si="119"/>
        <v>OK Bjelovar</v>
      </c>
      <c r="BO120" s="69">
        <f t="shared" si="120"/>
        <v>1</v>
      </c>
      <c r="BP120" s="69" t="str">
        <f t="shared" si="81"/>
        <v/>
      </c>
      <c r="BQ120" s="27" t="str">
        <f t="shared" si="82"/>
        <v>OK Bjelovar</v>
      </c>
      <c r="BR120" s="27" t="str" cm="1">
        <f t="array" ref="BR120">IFERROR(""&amp;INDEX(regNatjecatelj_klub,DI120),"")</f>
        <v>OK Bjelovar</v>
      </c>
      <c r="BS120" s="82" t="str">
        <f t="shared" si="121"/>
        <v/>
      </c>
      <c r="BT120" s="62" t="str">
        <f t="shared" si="122"/>
        <v>OK Bjelovar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Bjelovar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>14:37</v>
      </c>
      <c r="CP120" s="69" t="str">
        <f t="shared" si="130"/>
        <v>0</v>
      </c>
      <c r="CQ120" s="216" t="str">
        <f t="shared" si="131"/>
        <v/>
      </c>
      <c r="CR120" s="217">
        <f t="shared" si="78"/>
        <v>877</v>
      </c>
      <c r="CS120" s="150">
        <f t="shared" si="83"/>
        <v>1</v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>Ž</v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>Viktoria – Šantić</v>
      </c>
      <c r="DI120" s="49">
        <f t="shared" si="136"/>
        <v>116</v>
      </c>
      <c r="DJ120" s="43" t="s">
        <v>0</v>
      </c>
      <c r="DK120" s="48" t="str">
        <f t="shared" si="137"/>
        <v>Viktoria – Šantić – OK Bjelovar</v>
      </c>
      <c r="DL120" s="49">
        <f t="shared" si="138"/>
        <v>116</v>
      </c>
      <c r="DM120" s="43" t="s">
        <v>0</v>
      </c>
      <c r="DN120" s="48" t="str">
        <f t="shared" si="139"/>
        <v>Viktoria – Šantić – OK Bjelovar – Ž12</v>
      </c>
      <c r="DO120" s="49">
        <f t="shared" si="140"/>
        <v>116</v>
      </c>
      <c r="DP120" s="43" t="s">
        <v>0</v>
      </c>
      <c r="DQ120" s="54">
        <f t="shared" si="141"/>
        <v>116</v>
      </c>
      <c r="DR120" s="49" cm="1">
        <f t="array" ref="DR120">IF(DQ120&lt;&gt;"",INDEX(regNatjecatelj_id,DQ120,0),IF(BF120&lt;&gt;"",BF120,""))</f>
        <v>1244</v>
      </c>
      <c r="DS120" s="43" t="s">
        <v>0</v>
      </c>
      <c r="DT120" s="54" t="str">
        <f t="shared" si="142"/>
        <v>imepre</v>
      </c>
      <c r="DU120" s="69" t="str">
        <f t="shared" si="88"/>
        <v>klu</v>
      </c>
      <c r="DV120" s="69" t="str">
        <f t="shared" si="143"/>
        <v>kat</v>
      </c>
      <c r="DW120" s="69" t="str">
        <f t="shared" si="144"/>
        <v/>
      </c>
      <c r="DX120" s="62" t="str">
        <f t="shared" si="145"/>
        <v>imepre-klu-kat</v>
      </c>
      <c r="DY120" s="43" t="s">
        <v>0</v>
      </c>
      <c r="DZ120" s="54">
        <f>IF(AN120="","",MAX(DZ$12:DZ119)+1)</f>
        <v>3489</v>
      </c>
      <c r="EA120" s="69">
        <f t="shared" si="146"/>
        <v>356</v>
      </c>
      <c r="EB120" s="69">
        <f t="shared" si="147"/>
        <v>1244</v>
      </c>
      <c r="EC120" s="69">
        <f t="shared" si="148"/>
        <v>877</v>
      </c>
      <c r="ED120" s="69">
        <f t="shared" si="149"/>
        <v>1</v>
      </c>
      <c r="EE120" s="69">
        <f t="shared" si="89"/>
        <v>1</v>
      </c>
      <c r="EF120" s="69">
        <f t="shared" si="150"/>
        <v>1</v>
      </c>
      <c r="EG120" s="69" t="str">
        <f t="shared" si="151"/>
        <v>0</v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>INSERT INTO rezultat(id,stazakategorija_id,imeprezime_id,vrijeme_sec,status_id,registracija,uparivanje_id,originalstatus_id,imeprezimealias_id,klubalias_id,kategorijaalias_id) VALUES (3489,356,1244,877,1,1,1,0,Null,Null,Null);</v>
      </c>
      <c r="EM120" s="43" t="s">
        <v>0</v>
      </c>
      <c r="EN120" s="16" t="str">
        <f t="shared" si="91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0" s="43" t="s">
        <v>0</v>
      </c>
      <c r="EP120" s="167" t="str">
        <f t="shared" si="155"/>
        <v xml:space="preserve">
INSERT INTO rezultat(id,stazakategorija_id,imeprezime_id,vrijeme_sec,status_id,registracija,uparivanje_id,originalstatus_id,imeprezimealias_id,klubalias_id,kategorijaalias_id) VALUES (3489,356,1244,877,1,1,1,0,Null,Null,Null);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Ž12</v>
      </c>
      <c r="C121" s="27" t="s">
        <v>0</v>
      </c>
      <c r="D121" s="27" t="str">
        <f>IF(csv!F111="","",TRIM(csv!F111))</f>
        <v>Luna</v>
      </c>
      <c r="E121" s="27" t="str">
        <f>IF(csv!E111="","",TRIM(csv!E111))</f>
        <v>Bajrektarević</v>
      </c>
      <c r="F121" s="27" t="s">
        <v>0</v>
      </c>
      <c r="G121" s="69" t="str">
        <f>IF(csv!M111="","",TRIM(csv!M111))</f>
        <v>15:44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Vihor</v>
      </c>
      <c r="K121" s="27" t="str">
        <f>IF(csv!Q111="","",TRIM(csv!Q111))</f>
        <v>OK Vihor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2"/>
        <v>ok</v>
      </c>
      <c r="P121" s="43"/>
      <c r="Q121" s="48" t="str">
        <f t="shared" si="93"/>
        <v>Ž12</v>
      </c>
      <c r="R121" s="69">
        <f>IF(Q121="","",IF(COUNTIF(Q$12:Q120,Q121)=0,R120+1,R120))</f>
        <v>10</v>
      </c>
      <c r="S121" s="69">
        <f t="shared" si="94"/>
        <v>216</v>
      </c>
      <c r="T121" s="69">
        <f t="shared" si="95"/>
        <v>238</v>
      </c>
      <c r="U121" s="62" t="str">
        <f t="shared" si="96"/>
        <v>Ž12</v>
      </c>
      <c r="V121" s="43" t="s">
        <v>0</v>
      </c>
      <c r="W121" s="209" t="str">
        <f t="shared" si="97"/>
        <v>Ž12</v>
      </c>
      <c r="X121" s="259">
        <f t="shared" si="98"/>
        <v>356</v>
      </c>
      <c r="Y121" s="210" t="str">
        <f t="shared" si="79"/>
        <v/>
      </c>
      <c r="Z121" s="43" t="s">
        <v>0</v>
      </c>
      <c r="AA121" s="48" t="str">
        <f t="shared" si="99"/>
        <v>CRO</v>
      </c>
      <c r="AB121" s="69">
        <f t="shared" si="100"/>
        <v>1</v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>CRO</v>
      </c>
      <c r="AK121" s="150">
        <f t="shared" si="103"/>
        <v>1</v>
      </c>
      <c r="AL121" s="43"/>
      <c r="AM121" s="48" t="str">
        <f t="shared" si="104"/>
        <v>Luna</v>
      </c>
      <c r="AN121" s="27" t="str">
        <f t="shared" si="105"/>
        <v>Bajrektarević</v>
      </c>
      <c r="AO121" s="69">
        <f t="shared" si="106"/>
        <v>1055</v>
      </c>
      <c r="AP121" s="69" t="str">
        <f t="shared" si="107"/>
        <v/>
      </c>
      <c r="AQ121" s="27" t="str">
        <f t="shared" si="108"/>
        <v>Luna</v>
      </c>
      <c r="AR121" s="62" t="str">
        <f t="shared" si="109"/>
        <v>Bajrektarević</v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>Luna</v>
      </c>
      <c r="BI121" s="27" t="str">
        <f t="shared" si="115"/>
        <v>Bajrektarević</v>
      </c>
      <c r="BJ121" s="69" t="str">
        <f t="shared" si="116"/>
        <v/>
      </c>
      <c r="BK121" s="49">
        <f t="shared" si="117"/>
        <v>1055</v>
      </c>
      <c r="BL121" s="43" t="s">
        <v>0</v>
      </c>
      <c r="BM121" s="48" t="str">
        <f t="shared" si="118"/>
        <v>Vihor</v>
      </c>
      <c r="BN121" s="27" t="str">
        <f t="shared" si="119"/>
        <v>OK Vihor</v>
      </c>
      <c r="BO121" s="69">
        <f t="shared" si="120"/>
        <v>12</v>
      </c>
      <c r="BP121" s="69" t="str">
        <f t="shared" si="81"/>
        <v/>
      </c>
      <c r="BQ121" s="27" t="str">
        <f t="shared" si="82"/>
        <v>OK Vihor</v>
      </c>
      <c r="BR121" s="27" t="str" cm="1">
        <f t="array" ref="BR121">IFERROR(""&amp;INDEX(regNatjecatelj_klub,DI121),"")</f>
        <v>OK Vihor</v>
      </c>
      <c r="BS121" s="82" t="str">
        <f t="shared" si="121"/>
        <v/>
      </c>
      <c r="BT121" s="62" t="str">
        <f t="shared" si="122"/>
        <v>OK Vihor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Vihor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12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>15:44</v>
      </c>
      <c r="CP121" s="69" t="str">
        <f t="shared" si="130"/>
        <v>0</v>
      </c>
      <c r="CQ121" s="216" t="str">
        <f t="shared" si="131"/>
        <v/>
      </c>
      <c r="CR121" s="217">
        <f t="shared" ref="CR121:CR184" si="156">IF(CO121="","",IF(VALUE(LEFT(CO121,SEARCH(":",CO121)-1))&gt;999,59999,VALUE(LEFT(CO121,SEARCH(":",CO121)-1))*60+VALUE(RIGHT(CO121,2))))</f>
        <v>944</v>
      </c>
      <c r="CS121" s="150">
        <f t="shared" si="83"/>
        <v>1</v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>Ž</v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>Luna – Bajrektarević</v>
      </c>
      <c r="DI121" s="49">
        <f t="shared" si="136"/>
        <v>770</v>
      </c>
      <c r="DJ121" s="43" t="s">
        <v>0</v>
      </c>
      <c r="DK121" s="48" t="str">
        <f t="shared" si="137"/>
        <v>Luna – Bajrektarević – OK Vihor</v>
      </c>
      <c r="DL121" s="49">
        <f t="shared" si="138"/>
        <v>770</v>
      </c>
      <c r="DM121" s="43" t="s">
        <v>0</v>
      </c>
      <c r="DN121" s="48" t="str">
        <f t="shared" si="139"/>
        <v>Luna – Bajrektarević – OK Vihor – Ž12</v>
      </c>
      <c r="DO121" s="49">
        <f t="shared" si="140"/>
        <v>770</v>
      </c>
      <c r="DP121" s="43" t="s">
        <v>0</v>
      </c>
      <c r="DQ121" s="54">
        <f t="shared" si="141"/>
        <v>770</v>
      </c>
      <c r="DR121" s="49" cm="1">
        <f t="array" ref="DR121">IF(DQ121&lt;&gt;"",INDEX(regNatjecatelj_id,DQ121,0),IF(BF121&lt;&gt;"",BF121,""))</f>
        <v>1055</v>
      </c>
      <c r="DS121" s="43" t="s">
        <v>0</v>
      </c>
      <c r="DT121" s="54" t="str">
        <f t="shared" si="142"/>
        <v>imepre</v>
      </c>
      <c r="DU121" s="69" t="str">
        <f t="shared" si="88"/>
        <v>klu</v>
      </c>
      <c r="DV121" s="69" t="str">
        <f t="shared" si="143"/>
        <v>kat</v>
      </c>
      <c r="DW121" s="69" t="str">
        <f t="shared" si="144"/>
        <v/>
      </c>
      <c r="DX121" s="62" t="str">
        <f t="shared" si="145"/>
        <v>imepre-klu-kat</v>
      </c>
      <c r="DY121" s="43" t="s">
        <v>0</v>
      </c>
      <c r="DZ121" s="54">
        <f>IF(AN121="","",MAX(DZ$12:DZ120)+1)</f>
        <v>3490</v>
      </c>
      <c r="EA121" s="69">
        <f t="shared" si="146"/>
        <v>356</v>
      </c>
      <c r="EB121" s="69">
        <f t="shared" si="147"/>
        <v>1055</v>
      </c>
      <c r="EC121" s="69">
        <f t="shared" si="148"/>
        <v>944</v>
      </c>
      <c r="ED121" s="69">
        <f t="shared" si="149"/>
        <v>1</v>
      </c>
      <c r="EE121" s="69">
        <f t="shared" si="89"/>
        <v>1</v>
      </c>
      <c r="EF121" s="69">
        <f t="shared" si="150"/>
        <v>1</v>
      </c>
      <c r="EG121" s="69" t="str">
        <f t="shared" si="151"/>
        <v>0</v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>INSERT INTO rezultat(id,stazakategorija_id,imeprezime_id,vrijeme_sec,status_id,registracija,uparivanje_id,originalstatus_id,imeprezimealias_id,klubalias_id,kategorijaalias_id) VALUES (3490,356,1055,944,1,1,1,0,Null,Null,Null);</v>
      </c>
      <c r="EM121" s="43" t="s">
        <v>0</v>
      </c>
      <c r="EN121" s="16" t="str">
        <f t="shared" si="91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1" s="43" t="s">
        <v>0</v>
      </c>
      <c r="EP121" s="167" t="str">
        <f t="shared" si="155"/>
        <v xml:space="preserve">
INSERT INTO rezultat(id,stazakategorija_id,imeprezime_id,vrijeme_sec,status_id,registracija,uparivanje_id,originalstatus_id,imeprezimealias_id,klubalias_id,kategorijaalias_id) VALUES (3490,356,1055,944,1,1,1,0,Null,Null,Null);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Ž12</v>
      </c>
      <c r="C122" s="27" t="s">
        <v>0</v>
      </c>
      <c r="D122" s="27" t="str">
        <f>IF(csv!F112="","",TRIM(csv!F112))</f>
        <v>Nika</v>
      </c>
      <c r="E122" s="27" t="str">
        <f>IF(csv!E112="","",TRIM(csv!E112))</f>
        <v>Kuzmanić</v>
      </c>
      <c r="F122" s="27" t="s">
        <v>0</v>
      </c>
      <c r="G122" s="69" t="str">
        <f>IF(csv!M112="","",TRIM(csv!M112))</f>
        <v>16:37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OK Varaždin</v>
      </c>
      <c r="K122" s="27" t="str">
        <f>IF(csv!Q112="","",TRIM(csv!Q112))</f>
        <v>OK Varaždin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2"/>
        <v>ok</v>
      </c>
      <c r="P122" s="43"/>
      <c r="Q122" s="48" t="str">
        <f t="shared" si="93"/>
        <v>Ž12</v>
      </c>
      <c r="R122" s="69">
        <f>IF(Q122="","",IF(COUNTIF(Q$12:Q121,Q122)=0,R121+1,R121))</f>
        <v>10</v>
      </c>
      <c r="S122" s="69">
        <f t="shared" si="94"/>
        <v>216</v>
      </c>
      <c r="T122" s="69">
        <f t="shared" si="95"/>
        <v>238</v>
      </c>
      <c r="U122" s="62" t="str">
        <f t="shared" si="96"/>
        <v>Ž12</v>
      </c>
      <c r="V122" s="43" t="s">
        <v>0</v>
      </c>
      <c r="W122" s="209" t="str">
        <f t="shared" si="97"/>
        <v>Ž12</v>
      </c>
      <c r="X122" s="259">
        <f t="shared" si="98"/>
        <v>356</v>
      </c>
      <c r="Y122" s="210" t="str">
        <f t="shared" si="79"/>
        <v/>
      </c>
      <c r="Z122" s="43" t="s">
        <v>0</v>
      </c>
      <c r="AA122" s="48" t="str">
        <f t="shared" si="99"/>
        <v>CRO</v>
      </c>
      <c r="AB122" s="69">
        <f t="shared" si="100"/>
        <v>1</v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>CRO</v>
      </c>
      <c r="AK122" s="150">
        <f t="shared" si="103"/>
        <v>1</v>
      </c>
      <c r="AL122" s="43"/>
      <c r="AM122" s="48" t="str">
        <f t="shared" si="104"/>
        <v>Nika</v>
      </c>
      <c r="AN122" s="27" t="str">
        <f t="shared" si="105"/>
        <v>Kuzmanić</v>
      </c>
      <c r="AO122" s="69">
        <f t="shared" si="106"/>
        <v>1538</v>
      </c>
      <c r="AP122" s="69" t="str">
        <f t="shared" si="107"/>
        <v/>
      </c>
      <c r="AQ122" s="27" t="str">
        <f t="shared" si="108"/>
        <v>Nika</v>
      </c>
      <c r="AR122" s="62" t="str">
        <f t="shared" si="109"/>
        <v>Kuzmanić</v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>Nika</v>
      </c>
      <c r="BI122" s="27" t="str">
        <f t="shared" si="115"/>
        <v>Kuzmanić</v>
      </c>
      <c r="BJ122" s="69" t="str">
        <f t="shared" si="116"/>
        <v/>
      </c>
      <c r="BK122" s="49">
        <f t="shared" si="117"/>
        <v>1538</v>
      </c>
      <c r="BL122" s="43" t="s">
        <v>0</v>
      </c>
      <c r="BM122" s="48" t="str">
        <f t="shared" si="118"/>
        <v>OK Varaždin</v>
      </c>
      <c r="BN122" s="27" t="str">
        <f t="shared" si="119"/>
        <v>OK Varaždin</v>
      </c>
      <c r="BO122" s="69">
        <f t="shared" si="120"/>
        <v>11</v>
      </c>
      <c r="BP122" s="69" t="str">
        <f t="shared" si="81"/>
        <v/>
      </c>
      <c r="BQ122" s="27" t="str">
        <f t="shared" si="82"/>
        <v>OK Varaždin</v>
      </c>
      <c r="BR122" s="27" t="str" cm="1">
        <f t="array" ref="BR122">IFERROR(""&amp;INDEX(regNatjecatelj_klub,DI122),"")</f>
        <v>OK Varaždin</v>
      </c>
      <c r="BS122" s="82" t="str">
        <f t="shared" si="121"/>
        <v/>
      </c>
      <c r="BT122" s="62" t="str">
        <f t="shared" si="122"/>
        <v>OK Varaždin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Varaždin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11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>16:37</v>
      </c>
      <c r="CP122" s="69" t="str">
        <f t="shared" si="130"/>
        <v>0</v>
      </c>
      <c r="CQ122" s="216" t="str">
        <f t="shared" si="131"/>
        <v/>
      </c>
      <c r="CR122" s="217">
        <f t="shared" si="156"/>
        <v>997</v>
      </c>
      <c r="CS122" s="150">
        <f t="shared" si="83"/>
        <v>1</v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>Ž</v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>Nika – Kuzmanić</v>
      </c>
      <c r="DI122" s="49">
        <f t="shared" si="136"/>
        <v>697</v>
      </c>
      <c r="DJ122" s="43" t="s">
        <v>0</v>
      </c>
      <c r="DK122" s="48" t="str">
        <f t="shared" si="137"/>
        <v>Nika – Kuzmanić – OK Varaždin</v>
      </c>
      <c r="DL122" s="49">
        <f t="shared" si="138"/>
        <v>697</v>
      </c>
      <c r="DM122" s="43" t="s">
        <v>0</v>
      </c>
      <c r="DN122" s="48" t="str">
        <f t="shared" si="139"/>
        <v>Nika – Kuzmanić – OK Varaždin – Ž12</v>
      </c>
      <c r="DO122" s="49">
        <f t="shared" si="140"/>
        <v>697</v>
      </c>
      <c r="DP122" s="43" t="s">
        <v>0</v>
      </c>
      <c r="DQ122" s="54">
        <f t="shared" si="141"/>
        <v>697</v>
      </c>
      <c r="DR122" s="49" cm="1">
        <f t="array" ref="DR122">IF(DQ122&lt;&gt;"",INDEX(regNatjecatelj_id,DQ122,0),IF(BF122&lt;&gt;"",BF122,""))</f>
        <v>1538</v>
      </c>
      <c r="DS122" s="43" t="s">
        <v>0</v>
      </c>
      <c r="DT122" s="54" t="str">
        <f t="shared" si="142"/>
        <v>imepre</v>
      </c>
      <c r="DU122" s="69" t="str">
        <f t="shared" si="88"/>
        <v>klu</v>
      </c>
      <c r="DV122" s="69" t="str">
        <f t="shared" si="143"/>
        <v>kat</v>
      </c>
      <c r="DW122" s="69" t="str">
        <f t="shared" si="144"/>
        <v/>
      </c>
      <c r="DX122" s="62" t="str">
        <f t="shared" si="145"/>
        <v>imepre-klu-kat</v>
      </c>
      <c r="DY122" s="43" t="s">
        <v>0</v>
      </c>
      <c r="DZ122" s="54">
        <f>IF(AN122="","",MAX(DZ$12:DZ121)+1)</f>
        <v>3491</v>
      </c>
      <c r="EA122" s="69">
        <f t="shared" si="146"/>
        <v>356</v>
      </c>
      <c r="EB122" s="69">
        <f t="shared" si="147"/>
        <v>1538</v>
      </c>
      <c r="EC122" s="69">
        <f t="shared" si="148"/>
        <v>997</v>
      </c>
      <c r="ED122" s="69">
        <f t="shared" si="149"/>
        <v>1</v>
      </c>
      <c r="EE122" s="69">
        <f t="shared" si="89"/>
        <v>1</v>
      </c>
      <c r="EF122" s="69">
        <f t="shared" si="150"/>
        <v>1</v>
      </c>
      <c r="EG122" s="69" t="str">
        <f t="shared" si="151"/>
        <v>0</v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>INSERT INTO rezultat(id,stazakategorija_id,imeprezime_id,vrijeme_sec,status_id,registracija,uparivanje_id,originalstatus_id,imeprezimealias_id,klubalias_id,kategorijaalias_id) VALUES (3491,356,1538,997,1,1,1,0,Null,Null,Null);</v>
      </c>
      <c r="EM122" s="43" t="s">
        <v>0</v>
      </c>
      <c r="EN122" s="16" t="str">
        <f t="shared" si="91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2" s="43" t="s">
        <v>0</v>
      </c>
      <c r="EP122" s="167" t="str">
        <f t="shared" si="155"/>
        <v xml:space="preserve">
INSERT INTO rezultat(id,stazakategorija_id,imeprezime_id,vrijeme_sec,status_id,registracija,uparivanje_id,originalstatus_id,imeprezimealias_id,klubalias_id,kategorijaalias_id) VALUES (3491,356,1538,997,1,1,1,0,Null,Null,Null);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Ž12</v>
      </c>
      <c r="C123" s="27" t="s">
        <v>0</v>
      </c>
      <c r="D123" s="27" t="str">
        <f>IF(csv!F113="","",TRIM(csv!F113))</f>
        <v>Veronika</v>
      </c>
      <c r="E123" s="27" t="str">
        <f>IF(csv!E113="","",TRIM(csv!E113))</f>
        <v>Šantić</v>
      </c>
      <c r="F123" s="27" t="s">
        <v>0</v>
      </c>
      <c r="G123" s="69" t="str">
        <f>IF(csv!M113="","",TRIM(csv!M113))</f>
        <v>19:45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BJE</v>
      </c>
      <c r="K123" s="27" t="str">
        <f>IF(csv!Q113="","",TRIM(csv!Q113))</f>
        <v>OK Bjelovar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2"/>
        <v>ok</v>
      </c>
      <c r="P123" s="43"/>
      <c r="Q123" s="48" t="str">
        <f t="shared" si="93"/>
        <v>Ž12</v>
      </c>
      <c r="R123" s="69">
        <f>IF(Q123="","",IF(COUNTIF(Q$12:Q122,Q123)=0,R122+1,R122))</f>
        <v>10</v>
      </c>
      <c r="S123" s="69">
        <f t="shared" si="94"/>
        <v>216</v>
      </c>
      <c r="T123" s="69">
        <f t="shared" si="95"/>
        <v>238</v>
      </c>
      <c r="U123" s="62" t="str">
        <f t="shared" si="96"/>
        <v>Ž12</v>
      </c>
      <c r="V123" s="43" t="s">
        <v>0</v>
      </c>
      <c r="W123" s="209" t="str">
        <f t="shared" si="97"/>
        <v>Ž12</v>
      </c>
      <c r="X123" s="259">
        <f t="shared" si="98"/>
        <v>356</v>
      </c>
      <c r="Y123" s="210" t="str">
        <f t="shared" si="79"/>
        <v/>
      </c>
      <c r="Z123" s="43" t="s">
        <v>0</v>
      </c>
      <c r="AA123" s="48" t="str">
        <f t="shared" si="99"/>
        <v>CRO</v>
      </c>
      <c r="AB123" s="69">
        <f t="shared" si="100"/>
        <v>1</v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>CRO</v>
      </c>
      <c r="AK123" s="150">
        <f t="shared" si="103"/>
        <v>1</v>
      </c>
      <c r="AL123" s="43"/>
      <c r="AM123" s="48" t="str">
        <f t="shared" si="104"/>
        <v>Veronika</v>
      </c>
      <c r="AN123" s="27" t="str">
        <f t="shared" si="105"/>
        <v>Šantić</v>
      </c>
      <c r="AO123" s="69">
        <f t="shared" si="106"/>
        <v>1364</v>
      </c>
      <c r="AP123" s="69" t="str">
        <f t="shared" si="107"/>
        <v/>
      </c>
      <c r="AQ123" s="27" t="str">
        <f t="shared" si="108"/>
        <v>Veronika</v>
      </c>
      <c r="AR123" s="62" t="str">
        <f t="shared" si="109"/>
        <v>Šantić</v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>Veronika</v>
      </c>
      <c r="BI123" s="27" t="str">
        <f t="shared" si="115"/>
        <v>Šantić</v>
      </c>
      <c r="BJ123" s="69" t="str">
        <f t="shared" si="116"/>
        <v/>
      </c>
      <c r="BK123" s="49">
        <f t="shared" si="117"/>
        <v>1364</v>
      </c>
      <c r="BL123" s="43" t="s">
        <v>0</v>
      </c>
      <c r="BM123" s="48" t="str">
        <f t="shared" si="118"/>
        <v>BJE</v>
      </c>
      <c r="BN123" s="27" t="str">
        <f t="shared" si="119"/>
        <v>OK Bjelovar</v>
      </c>
      <c r="BO123" s="69">
        <f t="shared" si="120"/>
        <v>1</v>
      </c>
      <c r="BP123" s="69" t="str">
        <f t="shared" si="81"/>
        <v/>
      </c>
      <c r="BQ123" s="27" t="str">
        <f t="shared" si="82"/>
        <v>OK Bjelovar</v>
      </c>
      <c r="BR123" s="27" t="str" cm="1">
        <f t="array" ref="BR123">IFERROR(""&amp;INDEX(regNatjecatelj_klub,DI123),"")</f>
        <v>OK Bjelovar</v>
      </c>
      <c r="BS123" s="82" t="str">
        <f t="shared" si="121"/>
        <v/>
      </c>
      <c r="BT123" s="62" t="str">
        <f t="shared" si="122"/>
        <v>OK Bjelovar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Bjelovar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>19:45</v>
      </c>
      <c r="CP123" s="69" t="str">
        <f t="shared" si="130"/>
        <v>0</v>
      </c>
      <c r="CQ123" s="216" t="str">
        <f t="shared" si="131"/>
        <v/>
      </c>
      <c r="CR123" s="217">
        <f t="shared" si="156"/>
        <v>1185</v>
      </c>
      <c r="CS123" s="150">
        <f t="shared" si="83"/>
        <v>1</v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>Ž</v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>Veronika – Šantić</v>
      </c>
      <c r="DI123" s="49">
        <f t="shared" si="136"/>
        <v>115</v>
      </c>
      <c r="DJ123" s="43" t="s">
        <v>0</v>
      </c>
      <c r="DK123" s="48" t="str">
        <f t="shared" si="137"/>
        <v>Veronika – Šantić – OK Bjelovar</v>
      </c>
      <c r="DL123" s="49">
        <f t="shared" si="138"/>
        <v>115</v>
      </c>
      <c r="DM123" s="43" t="s">
        <v>0</v>
      </c>
      <c r="DN123" s="48" t="str">
        <f t="shared" si="139"/>
        <v>Veronika – Šantić – OK Bjelovar – Ž12</v>
      </c>
      <c r="DO123" s="49">
        <f t="shared" si="140"/>
        <v>115</v>
      </c>
      <c r="DP123" s="43" t="s">
        <v>0</v>
      </c>
      <c r="DQ123" s="54">
        <f t="shared" si="141"/>
        <v>115</v>
      </c>
      <c r="DR123" s="49" cm="1">
        <f t="array" ref="DR123">IF(DQ123&lt;&gt;"",INDEX(regNatjecatelj_id,DQ123,0),IF(BF123&lt;&gt;"",BF123,""))</f>
        <v>1364</v>
      </c>
      <c r="DS123" s="43" t="s">
        <v>0</v>
      </c>
      <c r="DT123" s="54" t="str">
        <f t="shared" si="142"/>
        <v>imepre</v>
      </c>
      <c r="DU123" s="69" t="str">
        <f t="shared" si="88"/>
        <v>klu</v>
      </c>
      <c r="DV123" s="69" t="str">
        <f t="shared" si="143"/>
        <v>kat</v>
      </c>
      <c r="DW123" s="69" t="str">
        <f t="shared" si="144"/>
        <v/>
      </c>
      <c r="DX123" s="62" t="str">
        <f t="shared" si="145"/>
        <v>imepre-klu-kat</v>
      </c>
      <c r="DY123" s="43" t="s">
        <v>0</v>
      </c>
      <c r="DZ123" s="54">
        <f>IF(AN123="","",MAX(DZ$12:DZ122)+1)</f>
        <v>3492</v>
      </c>
      <c r="EA123" s="69">
        <f t="shared" si="146"/>
        <v>356</v>
      </c>
      <c r="EB123" s="69">
        <f t="shared" si="147"/>
        <v>1364</v>
      </c>
      <c r="EC123" s="69">
        <f t="shared" si="148"/>
        <v>1185</v>
      </c>
      <c r="ED123" s="69">
        <f t="shared" si="149"/>
        <v>1</v>
      </c>
      <c r="EE123" s="69">
        <f t="shared" si="89"/>
        <v>1</v>
      </c>
      <c r="EF123" s="69">
        <f t="shared" si="150"/>
        <v>1</v>
      </c>
      <c r="EG123" s="69" t="str">
        <f t="shared" si="151"/>
        <v>0</v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>INSERT INTO rezultat(id,stazakategorija_id,imeprezime_id,vrijeme_sec,status_id,registracija,uparivanje_id,originalstatus_id,imeprezimealias_id,klubalias_id,kategorijaalias_id) VALUES (3492,356,1364,1185,1,1,1,0,Null,Null,Null);</v>
      </c>
      <c r="EM123" s="43" t="s">
        <v>0</v>
      </c>
      <c r="EN123" s="16" t="str">
        <f t="shared" si="91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3" s="43" t="s">
        <v>0</v>
      </c>
      <c r="EP123" s="167" t="str">
        <f t="shared" si="155"/>
        <v xml:space="preserve">
INSERT INTO rezultat(id,stazakategorija_id,imeprezime_id,vrijeme_sec,status_id,registracija,uparivanje_id,originalstatus_id,imeprezimealias_id,klubalias_id,kategorijaalias_id) VALUES (3492,356,1364,1185,1,1,1,0,Null,Null,Null);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Ž12</v>
      </c>
      <c r="C124" s="27" t="s">
        <v>0</v>
      </c>
      <c r="D124" s="27" t="str">
        <f>IF(csv!F114="","",TRIM(csv!F114))</f>
        <v>Eva</v>
      </c>
      <c r="E124" s="27" t="str">
        <f>IF(csv!E114="","",TRIM(csv!E114))</f>
        <v>Šantek</v>
      </c>
      <c r="F124" s="27" t="s">
        <v>0</v>
      </c>
      <c r="G124" s="69" t="str">
        <f>IF(csv!M114="","",TRIM(csv!M114))</f>
        <v>21:50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OK Varaždin</v>
      </c>
      <c r="K124" s="27" t="str">
        <f>IF(csv!Q114="","",TRIM(csv!Q114))</f>
        <v>OK Varaždin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2"/>
        <v>ok</v>
      </c>
      <c r="P124" s="43"/>
      <c r="Q124" s="48" t="str">
        <f t="shared" si="93"/>
        <v>Ž12</v>
      </c>
      <c r="R124" s="69">
        <f>IF(Q124="","",IF(COUNTIF(Q$12:Q123,Q124)=0,R123+1,R123))</f>
        <v>10</v>
      </c>
      <c r="S124" s="69">
        <f t="shared" si="94"/>
        <v>216</v>
      </c>
      <c r="T124" s="69">
        <f t="shared" si="95"/>
        <v>238</v>
      </c>
      <c r="U124" s="62" t="str">
        <f t="shared" si="96"/>
        <v>Ž12</v>
      </c>
      <c r="V124" s="43" t="s">
        <v>0</v>
      </c>
      <c r="W124" s="209" t="str">
        <f t="shared" si="97"/>
        <v>Ž12</v>
      </c>
      <c r="X124" s="259">
        <f t="shared" si="98"/>
        <v>356</v>
      </c>
      <c r="Y124" s="210" t="str">
        <f t="shared" si="79"/>
        <v/>
      </c>
      <c r="Z124" s="43" t="s">
        <v>0</v>
      </c>
      <c r="AA124" s="48" t="str">
        <f t="shared" si="99"/>
        <v>CRO</v>
      </c>
      <c r="AB124" s="69">
        <f t="shared" si="100"/>
        <v>1</v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>CRO</v>
      </c>
      <c r="AK124" s="150">
        <f t="shared" si="103"/>
        <v>1</v>
      </c>
      <c r="AL124" s="43"/>
      <c r="AM124" s="48" t="str">
        <f t="shared" si="104"/>
        <v>Eva</v>
      </c>
      <c r="AN124" s="27" t="str">
        <f t="shared" si="105"/>
        <v>Šantek</v>
      </c>
      <c r="AO124" s="69">
        <f t="shared" si="106"/>
        <v>1402</v>
      </c>
      <c r="AP124" s="69" t="str">
        <f t="shared" si="107"/>
        <v/>
      </c>
      <c r="AQ124" s="27" t="str">
        <f t="shared" si="108"/>
        <v>Eva</v>
      </c>
      <c r="AR124" s="62" t="str">
        <f t="shared" si="109"/>
        <v>Šantek</v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>Eva</v>
      </c>
      <c r="BI124" s="27" t="str">
        <f t="shared" si="115"/>
        <v>Šantek</v>
      </c>
      <c r="BJ124" s="69" t="str">
        <f t="shared" si="116"/>
        <v/>
      </c>
      <c r="BK124" s="49">
        <f t="shared" si="117"/>
        <v>1402</v>
      </c>
      <c r="BL124" s="43" t="s">
        <v>0</v>
      </c>
      <c r="BM124" s="48" t="str">
        <f t="shared" si="118"/>
        <v>OK Varaždin</v>
      </c>
      <c r="BN124" s="27" t="str">
        <f t="shared" si="119"/>
        <v>OK Varaždin</v>
      </c>
      <c r="BO124" s="69">
        <f t="shared" si="120"/>
        <v>11</v>
      </c>
      <c r="BP124" s="69" t="str">
        <f t="shared" si="81"/>
        <v/>
      </c>
      <c r="BQ124" s="27" t="str">
        <f t="shared" si="82"/>
        <v>OK Varaždin</v>
      </c>
      <c r="BR124" s="27" t="str" cm="1">
        <f t="array" ref="BR124">IFERROR(""&amp;INDEX(regNatjecatelj_klub,DI124),"")</f>
        <v>OK Varaždin</v>
      </c>
      <c r="BS124" s="82" t="str">
        <f t="shared" si="121"/>
        <v/>
      </c>
      <c r="BT124" s="62" t="str">
        <f t="shared" si="122"/>
        <v>OK Varaždin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Varaždin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11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>21:50</v>
      </c>
      <c r="CP124" s="69" t="str">
        <f t="shared" si="130"/>
        <v>0</v>
      </c>
      <c r="CQ124" s="216" t="str">
        <f t="shared" si="131"/>
        <v/>
      </c>
      <c r="CR124" s="217">
        <f t="shared" si="156"/>
        <v>1310</v>
      </c>
      <c r="CS124" s="150">
        <f t="shared" si="83"/>
        <v>1</v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>Ž</v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>Eva – Šantek</v>
      </c>
      <c r="DI124" s="49">
        <f t="shared" si="136"/>
        <v>736</v>
      </c>
      <c r="DJ124" s="43" t="s">
        <v>0</v>
      </c>
      <c r="DK124" s="48" t="str">
        <f t="shared" si="137"/>
        <v>Eva – Šantek – OK Varaždin</v>
      </c>
      <c r="DL124" s="49">
        <f t="shared" si="138"/>
        <v>736</v>
      </c>
      <c r="DM124" s="43" t="s">
        <v>0</v>
      </c>
      <c r="DN124" s="48" t="str">
        <f t="shared" si="139"/>
        <v>Eva – Šantek – OK Varaždin – Ž12</v>
      </c>
      <c r="DO124" s="49">
        <f t="shared" si="140"/>
        <v>736</v>
      </c>
      <c r="DP124" s="43" t="s">
        <v>0</v>
      </c>
      <c r="DQ124" s="54">
        <f t="shared" si="141"/>
        <v>736</v>
      </c>
      <c r="DR124" s="49" cm="1">
        <f t="array" ref="DR124">IF(DQ124&lt;&gt;"",INDEX(regNatjecatelj_id,DQ124,0),IF(BF124&lt;&gt;"",BF124,""))</f>
        <v>1402</v>
      </c>
      <c r="DS124" s="43" t="s">
        <v>0</v>
      </c>
      <c r="DT124" s="54" t="str">
        <f t="shared" si="142"/>
        <v>imepre</v>
      </c>
      <c r="DU124" s="69" t="str">
        <f t="shared" si="88"/>
        <v>klu</v>
      </c>
      <c r="DV124" s="69" t="str">
        <f t="shared" si="143"/>
        <v>kat</v>
      </c>
      <c r="DW124" s="69" t="str">
        <f t="shared" si="144"/>
        <v/>
      </c>
      <c r="DX124" s="62" t="str">
        <f t="shared" si="145"/>
        <v>imepre-klu-kat</v>
      </c>
      <c r="DY124" s="43" t="s">
        <v>0</v>
      </c>
      <c r="DZ124" s="54">
        <f>IF(AN124="","",MAX(DZ$12:DZ123)+1)</f>
        <v>3493</v>
      </c>
      <c r="EA124" s="69">
        <f t="shared" si="146"/>
        <v>356</v>
      </c>
      <c r="EB124" s="69">
        <f t="shared" si="147"/>
        <v>1402</v>
      </c>
      <c r="EC124" s="69">
        <f t="shared" si="148"/>
        <v>1310</v>
      </c>
      <c r="ED124" s="69">
        <f t="shared" si="149"/>
        <v>1</v>
      </c>
      <c r="EE124" s="69">
        <f t="shared" si="89"/>
        <v>1</v>
      </c>
      <c r="EF124" s="69">
        <f t="shared" si="150"/>
        <v>1</v>
      </c>
      <c r="EG124" s="69" t="str">
        <f t="shared" si="151"/>
        <v>0</v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>INSERT INTO rezultat(id,stazakategorija_id,imeprezime_id,vrijeme_sec,status_id,registracija,uparivanje_id,originalstatus_id,imeprezimealias_id,klubalias_id,kategorijaalias_id) VALUES (3493,356,1402,1310,1,1,1,0,Null,Null,Null);</v>
      </c>
      <c r="EM124" s="43" t="s">
        <v>0</v>
      </c>
      <c r="EN124" s="16" t="str">
        <f t="shared" si="91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4" s="43" t="s">
        <v>0</v>
      </c>
      <c r="EP124" s="167" t="str">
        <f t="shared" si="155"/>
        <v xml:space="preserve">
INSERT INTO rezultat(id,stazakategorija_id,imeprezime_id,vrijeme_sec,status_id,registracija,uparivanje_id,originalstatus_id,imeprezimealias_id,klubalias_id,kategorijaalias_id) VALUES (3493,356,1402,1310,1,1,1,0,Null,Null,Null);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Ž12</v>
      </c>
      <c r="C125" s="27" t="s">
        <v>0</v>
      </c>
      <c r="D125" s="27" t="str">
        <f>IF(csv!F115="","",TRIM(csv!F115))</f>
        <v>Ines</v>
      </c>
      <c r="E125" s="27" t="str">
        <f>IF(csv!E115="","",TRIM(csv!E115))</f>
        <v>Ostajmer</v>
      </c>
      <c r="F125" s="27" t="s">
        <v>0</v>
      </c>
      <c r="G125" s="69" t="str">
        <f>IF(csv!M115="","",TRIM(csv!M115))</f>
        <v>23:30</v>
      </c>
      <c r="H125" s="69" t="str">
        <f>IF(csv!N115="","",TRIM(csv!N115))</f>
        <v>0</v>
      </c>
      <c r="I125" s="27" t="s">
        <v>0</v>
      </c>
      <c r="J125" s="27" t="str">
        <f>IF(csv!P115="","",TRIM(csv!P115))</f>
        <v>Vihor</v>
      </c>
      <c r="K125" s="27" t="str">
        <f>IF(csv!Q115="","",TRIM(csv!Q115))</f>
        <v>OK Vihor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2"/>
        <v>ok</v>
      </c>
      <c r="P125" s="43"/>
      <c r="Q125" s="48" t="str">
        <f t="shared" si="93"/>
        <v>Ž12</v>
      </c>
      <c r="R125" s="69">
        <f>IF(Q125="","",IF(COUNTIF(Q$12:Q124,Q125)=0,R124+1,R124))</f>
        <v>10</v>
      </c>
      <c r="S125" s="69">
        <f t="shared" si="94"/>
        <v>216</v>
      </c>
      <c r="T125" s="69">
        <f t="shared" si="95"/>
        <v>238</v>
      </c>
      <c r="U125" s="62" t="str">
        <f t="shared" si="96"/>
        <v>Ž12</v>
      </c>
      <c r="V125" s="43" t="s">
        <v>0</v>
      </c>
      <c r="W125" s="209" t="str">
        <f t="shared" si="97"/>
        <v>Ž12</v>
      </c>
      <c r="X125" s="259">
        <f t="shared" si="98"/>
        <v>356</v>
      </c>
      <c r="Y125" s="210" t="str">
        <f t="shared" si="79"/>
        <v/>
      </c>
      <c r="Z125" s="43" t="s">
        <v>0</v>
      </c>
      <c r="AA125" s="48" t="str">
        <f t="shared" si="99"/>
        <v>CRO</v>
      </c>
      <c r="AB125" s="69">
        <f t="shared" si="100"/>
        <v>1</v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>CRO</v>
      </c>
      <c r="AK125" s="150">
        <f t="shared" si="103"/>
        <v>1</v>
      </c>
      <c r="AL125" s="43"/>
      <c r="AM125" s="48" t="str">
        <f t="shared" si="104"/>
        <v>Ines</v>
      </c>
      <c r="AN125" s="27" t="str">
        <f t="shared" si="105"/>
        <v>Ostajmer</v>
      </c>
      <c r="AO125" s="69">
        <f t="shared" si="106"/>
        <v>1168</v>
      </c>
      <c r="AP125" s="69" t="str">
        <f t="shared" si="107"/>
        <v/>
      </c>
      <c r="AQ125" s="27" t="str">
        <f t="shared" si="108"/>
        <v>Ines</v>
      </c>
      <c r="AR125" s="62" t="str">
        <f t="shared" si="109"/>
        <v>Ostajmer</v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>Ines</v>
      </c>
      <c r="BI125" s="27" t="str">
        <f t="shared" si="115"/>
        <v>Ostajmer</v>
      </c>
      <c r="BJ125" s="69" t="str">
        <f t="shared" si="116"/>
        <v/>
      </c>
      <c r="BK125" s="49">
        <f t="shared" si="117"/>
        <v>1168</v>
      </c>
      <c r="BL125" s="43" t="s">
        <v>0</v>
      </c>
      <c r="BM125" s="48" t="str">
        <f t="shared" si="118"/>
        <v>Vihor</v>
      </c>
      <c r="BN125" s="27" t="str">
        <f t="shared" si="119"/>
        <v>OK Vihor</v>
      </c>
      <c r="BO125" s="69">
        <f t="shared" si="120"/>
        <v>12</v>
      </c>
      <c r="BP125" s="69" t="str">
        <f t="shared" si="81"/>
        <v/>
      </c>
      <c r="BQ125" s="27" t="str">
        <f t="shared" si="82"/>
        <v>OK Vihor</v>
      </c>
      <c r="BR125" s="27" t="str" cm="1">
        <f t="array" ref="BR125">IFERROR(""&amp;INDEX(regNatjecatelj_klub,DI125),"")</f>
        <v>OK Vihor</v>
      </c>
      <c r="BS125" s="82" t="str">
        <f t="shared" si="121"/>
        <v/>
      </c>
      <c r="BT125" s="62" t="str">
        <f t="shared" si="122"/>
        <v>OK Vihor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Vihor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12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>23:30</v>
      </c>
      <c r="CP125" s="69" t="str">
        <f t="shared" si="130"/>
        <v>0</v>
      </c>
      <c r="CQ125" s="216" t="str">
        <f t="shared" si="131"/>
        <v/>
      </c>
      <c r="CR125" s="217">
        <f t="shared" si="156"/>
        <v>1410</v>
      </c>
      <c r="CS125" s="150">
        <f t="shared" si="83"/>
        <v>1</v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>Ž</v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>Ines – Ostajmer</v>
      </c>
      <c r="DI125" s="49">
        <f t="shared" si="136"/>
        <v>987</v>
      </c>
      <c r="DJ125" s="43" t="s">
        <v>0</v>
      </c>
      <c r="DK125" s="48" t="str">
        <f t="shared" si="137"/>
        <v>Ines – Ostajmer – OK Vihor</v>
      </c>
      <c r="DL125" s="49">
        <f t="shared" si="138"/>
        <v>987</v>
      </c>
      <c r="DM125" s="43" t="s">
        <v>0</v>
      </c>
      <c r="DN125" s="48" t="str">
        <f t="shared" si="139"/>
        <v>Ines – Ostajmer – OK Vihor – Ž12</v>
      </c>
      <c r="DO125" s="49">
        <f t="shared" si="140"/>
        <v>987</v>
      </c>
      <c r="DP125" s="43" t="s">
        <v>0</v>
      </c>
      <c r="DQ125" s="54">
        <f t="shared" si="141"/>
        <v>987</v>
      </c>
      <c r="DR125" s="49" cm="1">
        <f t="array" ref="DR125">IF(DQ125&lt;&gt;"",INDEX(regNatjecatelj_id,DQ125,0),IF(BF125&lt;&gt;"",BF125,""))</f>
        <v>1168</v>
      </c>
      <c r="DS125" s="43" t="s">
        <v>0</v>
      </c>
      <c r="DT125" s="54" t="str">
        <f t="shared" si="142"/>
        <v>imepre</v>
      </c>
      <c r="DU125" s="69" t="str">
        <f t="shared" si="88"/>
        <v>klu</v>
      </c>
      <c r="DV125" s="69" t="str">
        <f t="shared" si="143"/>
        <v>kat</v>
      </c>
      <c r="DW125" s="69" t="str">
        <f t="shared" si="144"/>
        <v/>
      </c>
      <c r="DX125" s="62" t="str">
        <f t="shared" si="145"/>
        <v>imepre-klu-kat</v>
      </c>
      <c r="DY125" s="43" t="s">
        <v>0</v>
      </c>
      <c r="DZ125" s="54">
        <f>IF(AN125="","",MAX(DZ$12:DZ124)+1)</f>
        <v>3494</v>
      </c>
      <c r="EA125" s="69">
        <f t="shared" si="146"/>
        <v>356</v>
      </c>
      <c r="EB125" s="69">
        <f t="shared" si="147"/>
        <v>1168</v>
      </c>
      <c r="EC125" s="69">
        <f t="shared" si="148"/>
        <v>1410</v>
      </c>
      <c r="ED125" s="69">
        <f t="shared" si="149"/>
        <v>1</v>
      </c>
      <c r="EE125" s="69">
        <f t="shared" si="89"/>
        <v>1</v>
      </c>
      <c r="EF125" s="69">
        <f t="shared" si="150"/>
        <v>1</v>
      </c>
      <c r="EG125" s="69" t="str">
        <f t="shared" si="151"/>
        <v>0</v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>INSERT INTO rezultat(id,stazakategorija_id,imeprezime_id,vrijeme_sec,status_id,registracija,uparivanje_id,originalstatus_id,imeprezimealias_id,klubalias_id,kategorijaalias_id) VALUES (3494,356,1168,1410,1,1,1,0,Null,Null,Null);</v>
      </c>
      <c r="EM125" s="43" t="s">
        <v>0</v>
      </c>
      <c r="EN125" s="16" t="str">
        <f t="shared" si="91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O125" s="43" t="s">
        <v>0</v>
      </c>
      <c r="EP125" s="167" t="str">
        <f t="shared" si="155"/>
        <v xml:space="preserve">
INSERT INTO rezultat(id,stazakategorija_id,imeprezime_id,vrijeme_sec,status_id,registracija,uparivanje_id,originalstatus_id,imeprezimealias_id,klubalias_id,kategorijaalias_id) VALUES (3494,356,1168,1410,1,1,1,0,Null,Null,Null);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356)
                         		AND
                         	kategorija_liga.liga_id = 102)
		AND
	datum_od &lt;= '44493'
    	AND
    datum_do is Null;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Ž12</v>
      </c>
      <c r="C126" s="27" t="s">
        <v>0</v>
      </c>
      <c r="D126" s="27" t="str">
        <f>IF(csv!F116="","",TRIM(csv!F116))</f>
        <v>Ana</v>
      </c>
      <c r="E126" s="27" t="str">
        <f>IF(csv!E116="","",TRIM(csv!E116))</f>
        <v>Budi</v>
      </c>
      <c r="F126" s="27" t="s">
        <v>0</v>
      </c>
      <c r="G126" s="69" t="str">
        <f>IF(csv!M116="","",TRIM(csv!M116))</f>
        <v/>
      </c>
      <c r="H126" s="69" t="str">
        <f>IF(csv!N116="","",TRIM(csv!N116))</f>
        <v>1</v>
      </c>
      <c r="I126" s="27" t="s">
        <v>0</v>
      </c>
      <c r="J126" s="27" t="str">
        <f>IF(csv!P116="","",TRIM(csv!P116))</f>
        <v>JAP</v>
      </c>
      <c r="K126" s="27" t="str">
        <f>IF(csv!Q116="","",TRIM(csv!Q116))</f>
        <v>OK Japetić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2"/>
        <v>ok</v>
      </c>
      <c r="P126" s="43"/>
      <c r="Q126" s="48" t="str">
        <f t="shared" si="93"/>
        <v>Ž12</v>
      </c>
      <c r="R126" s="69">
        <f>IF(Q126="","",IF(COUNTIF(Q$12:Q125,Q126)=0,R125+1,R125))</f>
        <v>10</v>
      </c>
      <c r="S126" s="69">
        <f t="shared" si="94"/>
        <v>216</v>
      </c>
      <c r="T126" s="69">
        <f t="shared" si="95"/>
        <v>238</v>
      </c>
      <c r="U126" s="62" t="str">
        <f t="shared" si="96"/>
        <v>Ž12</v>
      </c>
      <c r="V126" s="43" t="s">
        <v>0</v>
      </c>
      <c r="W126" s="209" t="str">
        <f t="shared" si="97"/>
        <v>Ž12</v>
      </c>
      <c r="X126" s="259">
        <f t="shared" si="98"/>
        <v>356</v>
      </c>
      <c r="Y126" s="210" t="str">
        <f t="shared" si="79"/>
        <v/>
      </c>
      <c r="Z126" s="43" t="s">
        <v>0</v>
      </c>
      <c r="AA126" s="48" t="str">
        <f t="shared" si="99"/>
        <v>CRO</v>
      </c>
      <c r="AB126" s="69">
        <f t="shared" si="100"/>
        <v>1</v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>CRO</v>
      </c>
      <c r="AK126" s="150">
        <f t="shared" si="103"/>
        <v>1</v>
      </c>
      <c r="AL126" s="43"/>
      <c r="AM126" s="48" t="str">
        <f t="shared" si="104"/>
        <v>Ana</v>
      </c>
      <c r="AN126" s="27" t="str">
        <f t="shared" si="105"/>
        <v>Budi</v>
      </c>
      <c r="AO126" s="69">
        <f t="shared" si="106"/>
        <v>1305</v>
      </c>
      <c r="AP126" s="69" t="str">
        <f t="shared" si="107"/>
        <v/>
      </c>
      <c r="AQ126" s="27" t="str">
        <f t="shared" si="108"/>
        <v>Ana</v>
      </c>
      <c r="AR126" s="62" t="str">
        <f t="shared" si="109"/>
        <v>Budi</v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>Ana</v>
      </c>
      <c r="BI126" s="27" t="str">
        <f t="shared" si="115"/>
        <v>Budi</v>
      </c>
      <c r="BJ126" s="69" t="str">
        <f t="shared" si="116"/>
        <v/>
      </c>
      <c r="BK126" s="49">
        <f t="shared" si="117"/>
        <v>1305</v>
      </c>
      <c r="BL126" s="43" t="s">
        <v>0</v>
      </c>
      <c r="BM126" s="48" t="str">
        <f t="shared" si="118"/>
        <v>JAP</v>
      </c>
      <c r="BN126" s="27" t="str">
        <f t="shared" si="119"/>
        <v>OK Japetić</v>
      </c>
      <c r="BO126" s="69">
        <f t="shared" si="120"/>
        <v>3</v>
      </c>
      <c r="BP126" s="69" t="str">
        <f t="shared" si="81"/>
        <v/>
      </c>
      <c r="BQ126" s="27" t="str">
        <f t="shared" si="82"/>
        <v>OK Japetić</v>
      </c>
      <c r="BR126" s="27" t="str" cm="1">
        <f t="array" ref="BR126">IFERROR(""&amp;INDEX(regNatjecatelj_klub,DI126),"")</f>
        <v>OK Japetić</v>
      </c>
      <c r="BS126" s="82" t="str">
        <f t="shared" si="121"/>
        <v/>
      </c>
      <c r="BT126" s="62" t="str">
        <f t="shared" si="122"/>
        <v>OK Japetić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Japetić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3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/>
      </c>
      <c r="CP126" s="69" t="str">
        <f t="shared" si="130"/>
        <v>1</v>
      </c>
      <c r="CQ126" s="216" t="str">
        <f t="shared" si="131"/>
        <v/>
      </c>
      <c r="CR126" s="217" t="str">
        <f t="shared" si="156"/>
        <v/>
      </c>
      <c r="CS126" s="150">
        <f t="shared" si="83"/>
        <v>6</v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>Ž</v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>Ana – Budi</v>
      </c>
      <c r="DI126" s="49">
        <f t="shared" si="136"/>
        <v>169</v>
      </c>
      <c r="DJ126" s="43" t="s">
        <v>0</v>
      </c>
      <c r="DK126" s="48" t="str">
        <f t="shared" si="137"/>
        <v>Ana – Budi – OK Japetić</v>
      </c>
      <c r="DL126" s="49">
        <f t="shared" si="138"/>
        <v>169</v>
      </c>
      <c r="DM126" s="43" t="s">
        <v>0</v>
      </c>
      <c r="DN126" s="48" t="str">
        <f t="shared" si="139"/>
        <v>Ana – Budi – OK Japetić – Ž12</v>
      </c>
      <c r="DO126" s="49">
        <f t="shared" si="140"/>
        <v>169</v>
      </c>
      <c r="DP126" s="43" t="s">
        <v>0</v>
      </c>
      <c r="DQ126" s="54">
        <f t="shared" si="141"/>
        <v>169</v>
      </c>
      <c r="DR126" s="49" cm="1">
        <f t="array" ref="DR126">IF(DQ126&lt;&gt;"",INDEX(regNatjecatelj_id,DQ126,0),IF(BF126&lt;&gt;"",BF126,""))</f>
        <v>1305</v>
      </c>
      <c r="DS126" s="43" t="s">
        <v>0</v>
      </c>
      <c r="DT126" s="54" t="str">
        <f t="shared" si="142"/>
        <v>imepre</v>
      </c>
      <c r="DU126" s="69" t="str">
        <f t="shared" si="88"/>
        <v>klu</v>
      </c>
      <c r="DV126" s="69" t="str">
        <f t="shared" si="143"/>
        <v>kat</v>
      </c>
      <c r="DW126" s="69" t="str">
        <f t="shared" si="144"/>
        <v/>
      </c>
      <c r="DX126" s="62" t="str">
        <f t="shared" si="145"/>
        <v>imepre-klu-kat</v>
      </c>
      <c r="DY126" s="43" t="s">
        <v>0</v>
      </c>
      <c r="DZ126" s="54">
        <f>IF(AN126="","",MAX(DZ$12:DZ125)+1)</f>
        <v>3495</v>
      </c>
      <c r="EA126" s="69">
        <f t="shared" si="146"/>
        <v>356</v>
      </c>
      <c r="EB126" s="69">
        <f t="shared" si="147"/>
        <v>1305</v>
      </c>
      <c r="EC126" s="69" t="str">
        <f t="shared" si="148"/>
        <v/>
      </c>
      <c r="ED126" s="69">
        <f t="shared" si="149"/>
        <v>6</v>
      </c>
      <c r="EE126" s="69">
        <f t="shared" si="89"/>
        <v>1</v>
      </c>
      <c r="EF126" s="69">
        <f t="shared" si="150"/>
        <v>1</v>
      </c>
      <c r="EG126" s="69" t="str">
        <f t="shared" si="151"/>
        <v>1</v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>INSERT INTO rezultat(id,stazakategorija_id,imeprezime_id,vrijeme_sec,status_id,registracija,uparivanje_id,originalstatus_id,imeprezimealias_id,klubalias_id,kategorijaalias_id) VALUES (3495,356,1305,Null,6,1,1,1,Null,Null,Null);</v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5"/>
        <v xml:space="preserve">
INSERT INTO rezultat(id,stazakategorija_id,imeprezime_id,vrijeme_sec,status_id,registracija,uparivanje_id,originalstatus_id,imeprezimealias_id,klubalias_id,kategorijaalias_id) VALUES (3495,356,1305,Null,6,1,1,1,Null,Null,Null);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Ž12</v>
      </c>
      <c r="C127" s="27" t="s">
        <v>0</v>
      </c>
      <c r="D127" s="27" t="str">
        <f>IF(csv!F117="","",TRIM(csv!F117))</f>
        <v>Vacant</v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>0</v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2"/>
        <v/>
      </c>
      <c r="P127" s="43"/>
      <c r="Q127" s="48" t="str">
        <f t="shared" si="93"/>
        <v>Ž12</v>
      </c>
      <c r="R127" s="69">
        <f>IF(Q127="","",IF(COUNTIF(Q$12:Q126,Q127)=0,R126+1,R126))</f>
        <v>10</v>
      </c>
      <c r="S127" s="69">
        <f t="shared" si="94"/>
        <v>216</v>
      </c>
      <c r="T127" s="69">
        <f t="shared" si="95"/>
        <v>238</v>
      </c>
      <c r="U127" s="62" t="str">
        <f t="shared" si="96"/>
        <v>Ž12</v>
      </c>
      <c r="V127" s="43" t="s">
        <v>0</v>
      </c>
      <c r="W127" s="209" t="str">
        <f t="shared" si="97"/>
        <v/>
      </c>
      <c r="X127" s="259" t="str">
        <f t="shared" si="98"/>
        <v/>
      </c>
      <c r="Y127" s="210" t="str">
        <f t="shared" si="79"/>
        <v/>
      </c>
      <c r="Z127" s="43" t="s">
        <v>0</v>
      </c>
      <c r="AA127" s="48" t="str">
        <f t="shared" si="99"/>
        <v/>
      </c>
      <c r="AB127" s="69" t="str">
        <f t="shared" si="100"/>
        <v/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/>
      </c>
      <c r="AK127" s="150" t="str">
        <f t="shared" si="103"/>
        <v/>
      </c>
      <c r="AL127" s="43"/>
      <c r="AM127" s="48" t="str">
        <f t="shared" si="104"/>
        <v/>
      </c>
      <c r="AN127" s="27" t="str">
        <f t="shared" si="105"/>
        <v/>
      </c>
      <c r="AO127" s="69" t="str">
        <f t="shared" si="106"/>
        <v/>
      </c>
      <c r="AP127" s="69" t="str">
        <f t="shared" si="107"/>
        <v/>
      </c>
      <c r="AQ127" s="27" t="str">
        <f t="shared" si="108"/>
        <v/>
      </c>
      <c r="AR127" s="62" t="str">
        <f t="shared" si="109"/>
        <v/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/>
      </c>
      <c r="BI127" s="27" t="str">
        <f t="shared" si="115"/>
        <v/>
      </c>
      <c r="BJ127" s="69" t="str">
        <f t="shared" si="116"/>
        <v/>
      </c>
      <c r="BK127" s="49" t="str">
        <f t="shared" si="117"/>
        <v/>
      </c>
      <c r="BL127" s="43" t="s">
        <v>0</v>
      </c>
      <c r="BM127" s="48" t="str">
        <f t="shared" si="118"/>
        <v/>
      </c>
      <c r="BN127" s="27" t="str">
        <f t="shared" si="119"/>
        <v/>
      </c>
      <c r="BO127" s="69" t="str">
        <f t="shared" si="120"/>
        <v/>
      </c>
      <c r="BP127" s="69" t="str">
        <f t="shared" si="81"/>
        <v/>
      </c>
      <c r="BQ127" s="27" t="str">
        <f t="shared" si="82"/>
        <v/>
      </c>
      <c r="BR127" s="27" t="str" cm="1">
        <f t="array" ref="BR127">IFERROR(""&amp;INDEX(regNatjecatelj_klub,DI127),"")</f>
        <v/>
      </c>
      <c r="BS127" s="82" t="str">
        <f t="shared" si="121"/>
        <v/>
      </c>
      <c r="BT127" s="62" t="str">
        <f t="shared" si="122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/>
      </c>
      <c r="CP127" s="69" t="str">
        <f t="shared" si="130"/>
        <v>0</v>
      </c>
      <c r="CQ127" s="216" t="str">
        <f t="shared" si="131"/>
        <v/>
      </c>
      <c r="CR127" s="217" t="str">
        <f t="shared" si="156"/>
        <v/>
      </c>
      <c r="CS127" s="150" t="str">
        <f t="shared" si="83"/>
        <v/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>Ž</v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/>
      </c>
      <c r="DI127" s="49" t="str">
        <f t="shared" si="136"/>
        <v/>
      </c>
      <c r="DJ127" s="43" t="s">
        <v>0</v>
      </c>
      <c r="DK127" s="48" t="str">
        <f t="shared" si="137"/>
        <v/>
      </c>
      <c r="DL127" s="49" t="str">
        <f t="shared" si="138"/>
        <v/>
      </c>
      <c r="DM127" s="43" t="s">
        <v>0</v>
      </c>
      <c r="DN127" s="48" t="str">
        <f t="shared" si="139"/>
        <v/>
      </c>
      <c r="DO127" s="49" t="str">
        <f t="shared" si="140"/>
        <v/>
      </c>
      <c r="DP127" s="43" t="s">
        <v>0</v>
      </c>
      <c r="DQ127" s="54" t="str">
        <f t="shared" si="141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2"/>
        <v/>
      </c>
      <c r="DU127" s="69" t="str">
        <f t="shared" si="88"/>
        <v/>
      </c>
      <c r="DV127" s="69" t="str">
        <f t="shared" si="143"/>
        <v/>
      </c>
      <c r="DW127" s="69" t="str">
        <f t="shared" si="144"/>
        <v/>
      </c>
      <c r="DX127" s="62" t="str">
        <f t="shared" si="145"/>
        <v/>
      </c>
      <c r="DY127" s="43" t="s">
        <v>0</v>
      </c>
      <c r="DZ127" s="54" t="str">
        <f>IF(AN127="","",MAX(DZ$12:DZ126)+1)</f>
        <v/>
      </c>
      <c r="EA127" s="69" t="str">
        <f t="shared" si="146"/>
        <v/>
      </c>
      <c r="EB127" s="69" t="str">
        <f t="shared" si="147"/>
        <v/>
      </c>
      <c r="EC127" s="69" t="str">
        <f t="shared" si="148"/>
        <v/>
      </c>
      <c r="ED127" s="69" t="str">
        <f t="shared" si="149"/>
        <v/>
      </c>
      <c r="EE127" s="69" t="str">
        <f t="shared" si="89"/>
        <v/>
      </c>
      <c r="EF127" s="69" t="str">
        <f t="shared" si="150"/>
        <v/>
      </c>
      <c r="EG127" s="69" t="str">
        <f t="shared" si="151"/>
        <v/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/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5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Ž12</v>
      </c>
      <c r="C128" s="27" t="s">
        <v>0</v>
      </c>
      <c r="D128" s="27" t="str">
        <f>IF(csv!F118="","",TRIM(csv!F118))</f>
        <v>Beatrice</v>
      </c>
      <c r="E128" s="27" t="str">
        <f>IF(csv!E118="","",TRIM(csv!E118))</f>
        <v>Velimirović</v>
      </c>
      <c r="F128" s="27" t="s">
        <v>0</v>
      </c>
      <c r="G128" s="69" t="str">
        <f>IF(csv!M118="","",TRIM(csv!M118))</f>
        <v/>
      </c>
      <c r="H128" s="69" t="str">
        <f>IF(csv!N118="","",TRIM(csv!N118))</f>
        <v>1</v>
      </c>
      <c r="I128" s="27" t="s">
        <v>0</v>
      </c>
      <c r="J128" s="27" t="str">
        <f>IF(csv!P118="","",TRIM(csv!P118))</f>
        <v>Maksimir</v>
      </c>
      <c r="K128" s="27" t="str">
        <f>IF(csv!Q118="","",TRIM(csv!Q118))</f>
        <v>OK Maksimir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2"/>
        <v>ok</v>
      </c>
      <c r="P128" s="43"/>
      <c r="Q128" s="48" t="str">
        <f t="shared" si="93"/>
        <v>Ž12</v>
      </c>
      <c r="R128" s="69">
        <f>IF(Q128="","",IF(COUNTIF(Q$12:Q127,Q128)=0,R127+1,R127))</f>
        <v>10</v>
      </c>
      <c r="S128" s="69">
        <f t="shared" si="94"/>
        <v>216</v>
      </c>
      <c r="T128" s="69">
        <f t="shared" si="95"/>
        <v>238</v>
      </c>
      <c r="U128" s="62" t="str">
        <f t="shared" si="96"/>
        <v>Ž12</v>
      </c>
      <c r="V128" s="43" t="s">
        <v>0</v>
      </c>
      <c r="W128" s="209" t="str">
        <f t="shared" si="97"/>
        <v>Ž12</v>
      </c>
      <c r="X128" s="259">
        <f t="shared" si="98"/>
        <v>356</v>
      </c>
      <c r="Y128" s="210" t="str">
        <f t="shared" si="79"/>
        <v/>
      </c>
      <c r="Z128" s="43" t="s">
        <v>0</v>
      </c>
      <c r="AA128" s="48" t="str">
        <f t="shared" si="99"/>
        <v>CRO</v>
      </c>
      <c r="AB128" s="69">
        <f t="shared" si="100"/>
        <v>1</v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>CRO</v>
      </c>
      <c r="AK128" s="150">
        <f t="shared" si="103"/>
        <v>1</v>
      </c>
      <c r="AL128" s="43"/>
      <c r="AM128" s="48" t="str">
        <f t="shared" si="104"/>
        <v>Beatrice</v>
      </c>
      <c r="AN128" s="27" t="str">
        <f t="shared" si="105"/>
        <v>Velimirović</v>
      </c>
      <c r="AO128" s="69">
        <f t="shared" si="106"/>
        <v>1456</v>
      </c>
      <c r="AP128" s="69" t="str">
        <f t="shared" si="107"/>
        <v/>
      </c>
      <c r="AQ128" s="27" t="str">
        <f t="shared" si="108"/>
        <v>Beatrice</v>
      </c>
      <c r="AR128" s="62" t="str">
        <f t="shared" si="109"/>
        <v>Velimirović</v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>Beatrice</v>
      </c>
      <c r="BI128" s="27" t="str">
        <f t="shared" si="115"/>
        <v>Velimirović</v>
      </c>
      <c r="BJ128" s="69" t="str">
        <f t="shared" si="116"/>
        <v/>
      </c>
      <c r="BK128" s="49">
        <f t="shared" si="117"/>
        <v>1456</v>
      </c>
      <c r="BL128" s="43" t="s">
        <v>0</v>
      </c>
      <c r="BM128" s="48" t="str">
        <f t="shared" si="118"/>
        <v>Maksimir</v>
      </c>
      <c r="BN128" s="27" t="str">
        <f t="shared" si="119"/>
        <v>OK Maksimir</v>
      </c>
      <c r="BO128" s="69">
        <f t="shared" si="120"/>
        <v>6</v>
      </c>
      <c r="BP128" s="69" t="str">
        <f t="shared" si="81"/>
        <v/>
      </c>
      <c r="BQ128" s="27" t="str">
        <f t="shared" si="82"/>
        <v>OK Maksimir</v>
      </c>
      <c r="BR128" s="27" t="str" cm="1">
        <f t="array" ref="BR128">IFERROR(""&amp;INDEX(regNatjecatelj_klub,DI128),"")</f>
        <v>OK Maksimir</v>
      </c>
      <c r="BS128" s="82" t="str">
        <f t="shared" si="121"/>
        <v/>
      </c>
      <c r="BT128" s="62" t="str">
        <f t="shared" si="122"/>
        <v>OK Maksimir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Maksimir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6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/>
      </c>
      <c r="CP128" s="69" t="str">
        <f t="shared" si="130"/>
        <v>1</v>
      </c>
      <c r="CQ128" s="216" t="str">
        <f t="shared" si="131"/>
        <v/>
      </c>
      <c r="CR128" s="217" t="str">
        <f t="shared" si="156"/>
        <v/>
      </c>
      <c r="CS128" s="150">
        <f t="shared" si="83"/>
        <v>6</v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>Ž</v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>Beatrice – Velimirović</v>
      </c>
      <c r="DI128" s="49">
        <f t="shared" si="136"/>
        <v>512</v>
      </c>
      <c r="DJ128" s="43" t="s">
        <v>0</v>
      </c>
      <c r="DK128" s="48" t="str">
        <f t="shared" si="137"/>
        <v>Beatrice – Velimirović – OK Maksimir</v>
      </c>
      <c r="DL128" s="49">
        <f t="shared" si="138"/>
        <v>512</v>
      </c>
      <c r="DM128" s="43" t="s">
        <v>0</v>
      </c>
      <c r="DN128" s="48" t="str">
        <f t="shared" si="139"/>
        <v>Beatrice – Velimirović – OK Maksimir – Ž12</v>
      </c>
      <c r="DO128" s="49">
        <f t="shared" si="140"/>
        <v>512</v>
      </c>
      <c r="DP128" s="43" t="s">
        <v>0</v>
      </c>
      <c r="DQ128" s="54">
        <f t="shared" si="141"/>
        <v>512</v>
      </c>
      <c r="DR128" s="49" cm="1">
        <f t="array" ref="DR128">IF(DQ128&lt;&gt;"",INDEX(regNatjecatelj_id,DQ128,0),IF(BF128&lt;&gt;"",BF128,""))</f>
        <v>1456</v>
      </c>
      <c r="DS128" s="43" t="s">
        <v>0</v>
      </c>
      <c r="DT128" s="54" t="str">
        <f t="shared" si="142"/>
        <v>imepre</v>
      </c>
      <c r="DU128" s="69" t="str">
        <f t="shared" si="88"/>
        <v>klu</v>
      </c>
      <c r="DV128" s="69" t="str">
        <f t="shared" si="143"/>
        <v>kat</v>
      </c>
      <c r="DW128" s="69" t="str">
        <f t="shared" si="144"/>
        <v/>
      </c>
      <c r="DX128" s="62" t="str">
        <f t="shared" si="145"/>
        <v>imepre-klu-kat</v>
      </c>
      <c r="DY128" s="43" t="s">
        <v>0</v>
      </c>
      <c r="DZ128" s="54">
        <f>IF(AN128="","",MAX(DZ$12:DZ127)+1)</f>
        <v>3496</v>
      </c>
      <c r="EA128" s="69">
        <f t="shared" si="146"/>
        <v>356</v>
      </c>
      <c r="EB128" s="69">
        <f t="shared" si="147"/>
        <v>1456</v>
      </c>
      <c r="EC128" s="69" t="str">
        <f t="shared" si="148"/>
        <v/>
      </c>
      <c r="ED128" s="69">
        <f t="shared" si="149"/>
        <v>6</v>
      </c>
      <c r="EE128" s="69">
        <f t="shared" si="89"/>
        <v>1</v>
      </c>
      <c r="EF128" s="69">
        <f t="shared" si="150"/>
        <v>1</v>
      </c>
      <c r="EG128" s="69" t="str">
        <f t="shared" si="151"/>
        <v>1</v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>INSERT INTO rezultat(id,stazakategorija_id,imeprezime_id,vrijeme_sec,status_id,registracija,uparivanje_id,originalstatus_id,imeprezimealias_id,klubalias_id,kategorijaalias_id) VALUES (3496,356,1456,Null,6,1,1,1,Null,Null,Null);</v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5"/>
        <v xml:space="preserve">
INSERT INTO rezultat(id,stazakategorija_id,imeprezime_id,vrijeme_sec,status_id,registracija,uparivanje_id,originalstatus_id,imeprezimealias_id,klubalias_id,kategorijaalias_id) VALUES (3496,356,1456,Null,6,1,1,1,Null,Null,Null);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Ž12</v>
      </c>
      <c r="C129" s="27" t="s">
        <v>0</v>
      </c>
      <c r="D129" s="27" t="str">
        <f>IF(csv!F119="","",TRIM(csv!F119))</f>
        <v>Vittoria</v>
      </c>
      <c r="E129" s="27" t="str">
        <f>IF(csv!E119="","",TRIM(csv!E119))</f>
        <v>Velimirović</v>
      </c>
      <c r="F129" s="27" t="s">
        <v>0</v>
      </c>
      <c r="G129" s="69" t="str">
        <f>IF(csv!M119="","",TRIM(csv!M119))</f>
        <v/>
      </c>
      <c r="H129" s="69" t="str">
        <f>IF(csv!N119="","",TRIM(csv!N119))</f>
        <v>1</v>
      </c>
      <c r="I129" s="27" t="s">
        <v>0</v>
      </c>
      <c r="J129" s="27" t="str">
        <f>IF(csv!P119="","",TRIM(csv!P119))</f>
        <v>Maksimir</v>
      </c>
      <c r="K129" s="27" t="str">
        <f>IF(csv!Q119="","",TRIM(csv!Q119))</f>
        <v>OK Maksimir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2"/>
        <v>ok</v>
      </c>
      <c r="P129" s="43"/>
      <c r="Q129" s="48" t="str">
        <f t="shared" si="93"/>
        <v>Ž12</v>
      </c>
      <c r="R129" s="69">
        <f>IF(Q129="","",IF(COUNTIF(Q$12:Q128,Q129)=0,R128+1,R128))</f>
        <v>10</v>
      </c>
      <c r="S129" s="69">
        <f t="shared" si="94"/>
        <v>216</v>
      </c>
      <c r="T129" s="69">
        <f t="shared" si="95"/>
        <v>238</v>
      </c>
      <c r="U129" s="62" t="str">
        <f t="shared" si="96"/>
        <v>Ž12</v>
      </c>
      <c r="V129" s="43" t="s">
        <v>0</v>
      </c>
      <c r="W129" s="209" t="str">
        <f t="shared" si="97"/>
        <v>Ž12</v>
      </c>
      <c r="X129" s="259">
        <f t="shared" si="98"/>
        <v>356</v>
      </c>
      <c r="Y129" s="210" t="str">
        <f t="shared" si="79"/>
        <v/>
      </c>
      <c r="Z129" s="43" t="s">
        <v>0</v>
      </c>
      <c r="AA129" s="48" t="str">
        <f t="shared" si="99"/>
        <v>CRO</v>
      </c>
      <c r="AB129" s="69">
        <f t="shared" si="100"/>
        <v>1</v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>CRO</v>
      </c>
      <c r="AK129" s="150">
        <f t="shared" si="103"/>
        <v>1</v>
      </c>
      <c r="AL129" s="43"/>
      <c r="AM129" s="48" t="str">
        <f t="shared" si="104"/>
        <v>Vittoria</v>
      </c>
      <c r="AN129" s="27" t="str">
        <f t="shared" si="105"/>
        <v>Velimirović</v>
      </c>
      <c r="AO129" s="69">
        <f t="shared" si="106"/>
        <v>1485</v>
      </c>
      <c r="AP129" s="69" t="str">
        <f t="shared" si="107"/>
        <v/>
      </c>
      <c r="AQ129" s="27" t="str">
        <f t="shared" si="108"/>
        <v>Vittoria</v>
      </c>
      <c r="AR129" s="62" t="str">
        <f t="shared" si="109"/>
        <v>Velimirović</v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>Vittoria</v>
      </c>
      <c r="BI129" s="27" t="str">
        <f t="shared" si="115"/>
        <v>Velimirović</v>
      </c>
      <c r="BJ129" s="69" t="str">
        <f t="shared" si="116"/>
        <v/>
      </c>
      <c r="BK129" s="49">
        <f t="shared" si="117"/>
        <v>1485</v>
      </c>
      <c r="BL129" s="43" t="s">
        <v>0</v>
      </c>
      <c r="BM129" s="48" t="str">
        <f t="shared" si="118"/>
        <v>Maksimir</v>
      </c>
      <c r="BN129" s="27" t="str">
        <f t="shared" si="119"/>
        <v>OK Maksimir</v>
      </c>
      <c r="BO129" s="69">
        <f t="shared" si="120"/>
        <v>6</v>
      </c>
      <c r="BP129" s="69" t="str">
        <f t="shared" si="81"/>
        <v/>
      </c>
      <c r="BQ129" s="27" t="str">
        <f t="shared" si="82"/>
        <v>OK Maksimir</v>
      </c>
      <c r="BR129" s="27" t="str" cm="1">
        <f t="array" ref="BR129">IFERROR(""&amp;INDEX(regNatjecatelj_klub,DI129),"")</f>
        <v>OK Maksimir</v>
      </c>
      <c r="BS129" s="82" t="str">
        <f t="shared" si="121"/>
        <v/>
      </c>
      <c r="BT129" s="62" t="str">
        <f t="shared" si="122"/>
        <v>OK Maksimir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Maksimir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6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/>
      </c>
      <c r="CP129" s="69" t="str">
        <f t="shared" si="130"/>
        <v>1</v>
      </c>
      <c r="CQ129" s="216" t="str">
        <f t="shared" si="131"/>
        <v/>
      </c>
      <c r="CR129" s="217" t="str">
        <f t="shared" si="156"/>
        <v/>
      </c>
      <c r="CS129" s="150">
        <f t="shared" si="83"/>
        <v>6</v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>Ž</v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>Vittoria – Velimirović</v>
      </c>
      <c r="DI129" s="49">
        <f t="shared" si="136"/>
        <v>513</v>
      </c>
      <c r="DJ129" s="43" t="s">
        <v>0</v>
      </c>
      <c r="DK129" s="48" t="str">
        <f t="shared" si="137"/>
        <v>Vittoria – Velimirović – OK Maksimir</v>
      </c>
      <c r="DL129" s="49">
        <f t="shared" si="138"/>
        <v>513</v>
      </c>
      <c r="DM129" s="43" t="s">
        <v>0</v>
      </c>
      <c r="DN129" s="48" t="str">
        <f t="shared" si="139"/>
        <v>Vittoria – Velimirović – OK Maksimir – Ž12</v>
      </c>
      <c r="DO129" s="49">
        <f t="shared" si="140"/>
        <v>513</v>
      </c>
      <c r="DP129" s="43" t="s">
        <v>0</v>
      </c>
      <c r="DQ129" s="54">
        <f t="shared" si="141"/>
        <v>513</v>
      </c>
      <c r="DR129" s="49" cm="1">
        <f t="array" ref="DR129">IF(DQ129&lt;&gt;"",INDEX(regNatjecatelj_id,DQ129,0),IF(BF129&lt;&gt;"",BF129,""))</f>
        <v>1485</v>
      </c>
      <c r="DS129" s="43" t="s">
        <v>0</v>
      </c>
      <c r="DT129" s="54" t="str">
        <f t="shared" si="142"/>
        <v>imepre</v>
      </c>
      <c r="DU129" s="69" t="str">
        <f t="shared" si="88"/>
        <v>klu</v>
      </c>
      <c r="DV129" s="69" t="str">
        <f t="shared" si="143"/>
        <v>kat</v>
      </c>
      <c r="DW129" s="69" t="str">
        <f t="shared" si="144"/>
        <v/>
      </c>
      <c r="DX129" s="62" t="str">
        <f t="shared" si="145"/>
        <v>imepre-klu-kat</v>
      </c>
      <c r="DY129" s="43" t="s">
        <v>0</v>
      </c>
      <c r="DZ129" s="54">
        <f>IF(AN129="","",MAX(DZ$12:DZ128)+1)</f>
        <v>3497</v>
      </c>
      <c r="EA129" s="69">
        <f t="shared" si="146"/>
        <v>356</v>
      </c>
      <c r="EB129" s="69">
        <f t="shared" si="147"/>
        <v>1485</v>
      </c>
      <c r="EC129" s="69" t="str">
        <f t="shared" si="148"/>
        <v/>
      </c>
      <c r="ED129" s="69">
        <f t="shared" si="149"/>
        <v>6</v>
      </c>
      <c r="EE129" s="69">
        <f t="shared" si="89"/>
        <v>1</v>
      </c>
      <c r="EF129" s="69">
        <f t="shared" si="150"/>
        <v>1</v>
      </c>
      <c r="EG129" s="69" t="str">
        <f t="shared" si="151"/>
        <v>1</v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>INSERT INTO rezultat(id,stazakategorija_id,imeprezime_id,vrijeme_sec,status_id,registracija,uparivanje_id,originalstatus_id,imeprezimealias_id,klubalias_id,kategorijaalias_id) VALUES (3497,356,1485,Null,6,1,1,1,Null,Null,Null);</v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5"/>
        <v xml:space="preserve">
INSERT INTO rezultat(id,stazakategorija_id,imeprezime_id,vrijeme_sec,status_id,registracija,uparivanje_id,originalstatus_id,imeprezimealias_id,klubalias_id,kategorijaalias_id) VALUES (3497,356,1485,Null,6,1,1,1,Null,Null,Null);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Ž16</v>
      </c>
      <c r="C130" s="27" t="s">
        <v>0</v>
      </c>
      <c r="D130" s="27" t="str">
        <f>IF(csv!F120="","",TRIM(csv!F120))</f>
        <v>Paola</v>
      </c>
      <c r="E130" s="27" t="str">
        <f>IF(csv!E120="","",TRIM(csv!E120))</f>
        <v>Rako</v>
      </c>
      <c r="F130" s="27" t="s">
        <v>0</v>
      </c>
      <c r="G130" s="69" t="str">
        <f>IF(csv!M120="","",TRIM(csv!M120))</f>
        <v>13:20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Vihor</v>
      </c>
      <c r="K130" s="27" t="str">
        <f>IF(csv!Q120="","",TRIM(csv!Q120))</f>
        <v>OK Vihor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2"/>
        <v>ok</v>
      </c>
      <c r="P130" s="43"/>
      <c r="Q130" s="48" t="str">
        <f t="shared" si="93"/>
        <v>Ž16</v>
      </c>
      <c r="R130" s="69">
        <f>IF(Q130="","",IF(COUNTIF(Q$12:Q129,Q130)=0,R129+1,R129))</f>
        <v>11</v>
      </c>
      <c r="S130" s="69">
        <f t="shared" si="94"/>
        <v>215</v>
      </c>
      <c r="T130" s="69">
        <f t="shared" si="95"/>
        <v>237</v>
      </c>
      <c r="U130" s="62" t="str">
        <f t="shared" si="96"/>
        <v>Ž16</v>
      </c>
      <c r="V130" s="43" t="s">
        <v>0</v>
      </c>
      <c r="W130" s="209" t="str">
        <f t="shared" si="97"/>
        <v>Ž16</v>
      </c>
      <c r="X130" s="259">
        <f t="shared" si="98"/>
        <v>357</v>
      </c>
      <c r="Y130" s="210" t="str">
        <f t="shared" si="79"/>
        <v/>
      </c>
      <c r="Z130" s="43" t="s">
        <v>0</v>
      </c>
      <c r="AA130" s="48" t="str">
        <f t="shared" si="99"/>
        <v>CRO</v>
      </c>
      <c r="AB130" s="69">
        <f t="shared" si="100"/>
        <v>1</v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>CRO</v>
      </c>
      <c r="AK130" s="150">
        <f t="shared" si="103"/>
        <v>1</v>
      </c>
      <c r="AL130" s="43"/>
      <c r="AM130" s="48" t="str">
        <f t="shared" si="104"/>
        <v>Paola</v>
      </c>
      <c r="AN130" s="27" t="str">
        <f t="shared" si="105"/>
        <v>Rako</v>
      </c>
      <c r="AO130" s="69">
        <f t="shared" si="106"/>
        <v>1047</v>
      </c>
      <c r="AP130" s="69" t="str">
        <f t="shared" si="107"/>
        <v/>
      </c>
      <c r="AQ130" s="27" t="str">
        <f t="shared" si="108"/>
        <v>Paola</v>
      </c>
      <c r="AR130" s="62" t="str">
        <f t="shared" si="109"/>
        <v>Rako</v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>Paola</v>
      </c>
      <c r="BI130" s="27" t="str">
        <f t="shared" si="115"/>
        <v>Rako</v>
      </c>
      <c r="BJ130" s="69" t="str">
        <f t="shared" si="116"/>
        <v/>
      </c>
      <c r="BK130" s="49">
        <f t="shared" si="117"/>
        <v>1047</v>
      </c>
      <c r="BL130" s="43" t="s">
        <v>0</v>
      </c>
      <c r="BM130" s="48" t="str">
        <f t="shared" si="118"/>
        <v>Vihor</v>
      </c>
      <c r="BN130" s="27" t="str">
        <f t="shared" si="119"/>
        <v>OK Vihor</v>
      </c>
      <c r="BO130" s="69">
        <f t="shared" si="120"/>
        <v>12</v>
      </c>
      <c r="BP130" s="69" t="str">
        <f t="shared" si="81"/>
        <v/>
      </c>
      <c r="BQ130" s="27" t="str">
        <f t="shared" si="82"/>
        <v>OK Vihor</v>
      </c>
      <c r="BR130" s="27" t="str" cm="1">
        <f t="array" ref="BR130">IFERROR(""&amp;INDEX(regNatjecatelj_klub,DI130),"")</f>
        <v>OK Vihor</v>
      </c>
      <c r="BS130" s="82" t="str">
        <f t="shared" si="121"/>
        <v/>
      </c>
      <c r="BT130" s="62" t="str">
        <f t="shared" si="122"/>
        <v>OK Vihor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Vihor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12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>13:20</v>
      </c>
      <c r="CP130" s="69" t="str">
        <f t="shared" si="130"/>
        <v>0</v>
      </c>
      <c r="CQ130" s="216" t="str">
        <f t="shared" si="131"/>
        <v/>
      </c>
      <c r="CR130" s="217">
        <f t="shared" si="156"/>
        <v>800</v>
      </c>
      <c r="CS130" s="150">
        <f t="shared" si="83"/>
        <v>1</v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>Ž</v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>Paola – Rako</v>
      </c>
      <c r="DI130" s="49">
        <f t="shared" si="136"/>
        <v>1031</v>
      </c>
      <c r="DJ130" s="43" t="s">
        <v>0</v>
      </c>
      <c r="DK130" s="48" t="str">
        <f t="shared" si="137"/>
        <v>Paola – Rako – OK Vihor</v>
      </c>
      <c r="DL130" s="49">
        <f t="shared" si="138"/>
        <v>1031</v>
      </c>
      <c r="DM130" s="43" t="s">
        <v>0</v>
      </c>
      <c r="DN130" s="48" t="str">
        <f t="shared" si="139"/>
        <v>Paola – Rako – OK Vihor – Ž16</v>
      </c>
      <c r="DO130" s="49">
        <f t="shared" si="140"/>
        <v>1031</v>
      </c>
      <c r="DP130" s="43" t="s">
        <v>0</v>
      </c>
      <c r="DQ130" s="54">
        <f t="shared" si="141"/>
        <v>1031</v>
      </c>
      <c r="DR130" s="49" cm="1">
        <f t="array" ref="DR130">IF(DQ130&lt;&gt;"",INDEX(regNatjecatelj_id,DQ130,0),IF(BF130&lt;&gt;"",BF130,""))</f>
        <v>1047</v>
      </c>
      <c r="DS130" s="43" t="s">
        <v>0</v>
      </c>
      <c r="DT130" s="54" t="str">
        <f t="shared" si="142"/>
        <v>imepre</v>
      </c>
      <c r="DU130" s="69" t="str">
        <f t="shared" si="88"/>
        <v>klu</v>
      </c>
      <c r="DV130" s="69" t="str">
        <f t="shared" si="143"/>
        <v>kat</v>
      </c>
      <c r="DW130" s="69" t="str">
        <f t="shared" si="144"/>
        <v/>
      </c>
      <c r="DX130" s="62" t="str">
        <f t="shared" si="145"/>
        <v>imepre-klu-kat</v>
      </c>
      <c r="DY130" s="43" t="s">
        <v>0</v>
      </c>
      <c r="DZ130" s="54">
        <f>IF(AN130="","",MAX(DZ$12:DZ129)+1)</f>
        <v>3498</v>
      </c>
      <c r="EA130" s="69">
        <f t="shared" si="146"/>
        <v>357</v>
      </c>
      <c r="EB130" s="69">
        <f t="shared" si="147"/>
        <v>1047</v>
      </c>
      <c r="EC130" s="69">
        <f t="shared" si="148"/>
        <v>800</v>
      </c>
      <c r="ED130" s="69">
        <f t="shared" si="149"/>
        <v>1</v>
      </c>
      <c r="EE130" s="69">
        <f t="shared" si="89"/>
        <v>1</v>
      </c>
      <c r="EF130" s="69">
        <f t="shared" si="150"/>
        <v>1</v>
      </c>
      <c r="EG130" s="69" t="str">
        <f t="shared" si="151"/>
        <v>0</v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>INSERT INTO rezultat(id,stazakategorija_id,imeprezime_id,vrijeme_sec,status_id,registracija,uparivanje_id,originalstatus_id,imeprezimealias_id,klubalias_id,kategorijaalias_id) VALUES (3498,357,1047,800,1,1,1,0,Null,Null,Null);</v>
      </c>
      <c r="EM130" s="43" t="s">
        <v>0</v>
      </c>
      <c r="EN130" s="16" t="str">
        <f t="shared" si="91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0" s="43" t="s">
        <v>0</v>
      </c>
      <c r="EP130" s="167" t="str">
        <f t="shared" si="155"/>
        <v xml:space="preserve">
INSERT INTO rezultat(id,stazakategorija_id,imeprezime_id,vrijeme_sec,status_id,registracija,uparivanje_id,originalstatus_id,imeprezimealias_id,klubalias_id,kategorijaalias_id) VALUES (3498,357,1047,800,1,1,1,0,Null,Null,Null);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Ž16</v>
      </c>
      <c r="C131" s="27" t="s">
        <v>0</v>
      </c>
      <c r="D131" s="27" t="str">
        <f>IF(csv!F121="","",TRIM(csv!F121))</f>
        <v>Majda</v>
      </c>
      <c r="E131" s="27" t="str">
        <f>IF(csv!E121="","",TRIM(csv!E121))</f>
        <v>Vidaković</v>
      </c>
      <c r="F131" s="27" t="s">
        <v>0</v>
      </c>
      <c r="G131" s="69" t="str">
        <f>IF(csv!M121="","",TRIM(csv!M121))</f>
        <v>14:27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KAP</v>
      </c>
      <c r="K131" s="27" t="str">
        <f>IF(csv!Q121="","",TRIM(csv!Q121))</f>
        <v>OK Kapela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2"/>
        <v>ok</v>
      </c>
      <c r="P131" s="43"/>
      <c r="Q131" s="48" t="str">
        <f t="shared" si="93"/>
        <v>Ž16</v>
      </c>
      <c r="R131" s="69">
        <f>IF(Q131="","",IF(COUNTIF(Q$12:Q130,Q131)=0,R130+1,R130))</f>
        <v>11</v>
      </c>
      <c r="S131" s="69">
        <f t="shared" si="94"/>
        <v>215</v>
      </c>
      <c r="T131" s="69">
        <f t="shared" si="95"/>
        <v>237</v>
      </c>
      <c r="U131" s="62" t="str">
        <f t="shared" si="96"/>
        <v>Ž16</v>
      </c>
      <c r="V131" s="43" t="s">
        <v>0</v>
      </c>
      <c r="W131" s="209" t="str">
        <f t="shared" si="97"/>
        <v>Ž16</v>
      </c>
      <c r="X131" s="259">
        <f t="shared" si="98"/>
        <v>357</v>
      </c>
      <c r="Y131" s="210" t="str">
        <f t="shared" si="79"/>
        <v/>
      </c>
      <c r="Z131" s="43" t="s">
        <v>0</v>
      </c>
      <c r="AA131" s="48" t="str">
        <f t="shared" si="99"/>
        <v>CRO</v>
      </c>
      <c r="AB131" s="69">
        <f t="shared" si="100"/>
        <v>1</v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>CRO</v>
      </c>
      <c r="AK131" s="150">
        <f t="shared" si="103"/>
        <v>1</v>
      </c>
      <c r="AL131" s="43"/>
      <c r="AM131" s="48" t="str">
        <f t="shared" si="104"/>
        <v>Majda</v>
      </c>
      <c r="AN131" s="27" t="str">
        <f t="shared" si="105"/>
        <v>Vidaković</v>
      </c>
      <c r="AO131" s="69">
        <f t="shared" si="106"/>
        <v>1259</v>
      </c>
      <c r="AP131" s="69" t="str">
        <f t="shared" si="107"/>
        <v/>
      </c>
      <c r="AQ131" s="27" t="str">
        <f t="shared" si="108"/>
        <v>Majda</v>
      </c>
      <c r="AR131" s="62" t="str">
        <f t="shared" si="109"/>
        <v>Vidaković</v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>Majda</v>
      </c>
      <c r="BI131" s="27" t="str">
        <f t="shared" si="115"/>
        <v>Vidaković</v>
      </c>
      <c r="BJ131" s="69" t="str">
        <f t="shared" si="116"/>
        <v/>
      </c>
      <c r="BK131" s="49">
        <f t="shared" si="117"/>
        <v>1259</v>
      </c>
      <c r="BL131" s="43" t="s">
        <v>0</v>
      </c>
      <c r="BM131" s="48" t="str">
        <f t="shared" si="118"/>
        <v>KAP</v>
      </c>
      <c r="BN131" s="27" t="str">
        <f t="shared" si="119"/>
        <v>OK Kapela</v>
      </c>
      <c r="BO131" s="69">
        <f t="shared" si="120"/>
        <v>5</v>
      </c>
      <c r="BP131" s="69" t="str">
        <f t="shared" si="81"/>
        <v/>
      </c>
      <c r="BQ131" s="27" t="str">
        <f t="shared" si="82"/>
        <v>OK Kapela</v>
      </c>
      <c r="BR131" s="27" t="str" cm="1">
        <f t="array" ref="BR131">IFERROR(""&amp;INDEX(regNatjecatelj_klub,DI131),"")</f>
        <v>OK Kapela</v>
      </c>
      <c r="BS131" s="82" t="str">
        <f t="shared" si="121"/>
        <v/>
      </c>
      <c r="BT131" s="62" t="str">
        <f t="shared" si="122"/>
        <v>OK Kapela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Kapela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5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>14:27</v>
      </c>
      <c r="CP131" s="69" t="str">
        <f t="shared" si="130"/>
        <v>0</v>
      </c>
      <c r="CQ131" s="216" t="str">
        <f t="shared" si="131"/>
        <v/>
      </c>
      <c r="CR131" s="217">
        <f t="shared" si="156"/>
        <v>867</v>
      </c>
      <c r="CS131" s="150">
        <f t="shared" si="83"/>
        <v>1</v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>Ž</v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>Majda – Vidaković</v>
      </c>
      <c r="DI131" s="49">
        <f t="shared" si="136"/>
        <v>441</v>
      </c>
      <c r="DJ131" s="43" t="s">
        <v>0</v>
      </c>
      <c r="DK131" s="48" t="str">
        <f t="shared" si="137"/>
        <v>Majda – Vidaković – OK Kapela</v>
      </c>
      <c r="DL131" s="49">
        <f t="shared" si="138"/>
        <v>441</v>
      </c>
      <c r="DM131" s="43" t="s">
        <v>0</v>
      </c>
      <c r="DN131" s="48" t="str">
        <f t="shared" si="139"/>
        <v>Majda – Vidaković – OK Kapela – Ž16</v>
      </c>
      <c r="DO131" s="49">
        <f t="shared" si="140"/>
        <v>441</v>
      </c>
      <c r="DP131" s="43" t="s">
        <v>0</v>
      </c>
      <c r="DQ131" s="54">
        <f t="shared" si="141"/>
        <v>441</v>
      </c>
      <c r="DR131" s="49" cm="1">
        <f t="array" ref="DR131">IF(DQ131&lt;&gt;"",INDEX(regNatjecatelj_id,DQ131,0),IF(BF131&lt;&gt;"",BF131,""))</f>
        <v>1259</v>
      </c>
      <c r="DS131" s="43" t="s">
        <v>0</v>
      </c>
      <c r="DT131" s="54" t="str">
        <f t="shared" si="142"/>
        <v>imepre</v>
      </c>
      <c r="DU131" s="69" t="str">
        <f t="shared" si="88"/>
        <v>klu</v>
      </c>
      <c r="DV131" s="69" t="str">
        <f t="shared" si="143"/>
        <v>kat</v>
      </c>
      <c r="DW131" s="69" t="str">
        <f t="shared" si="144"/>
        <v/>
      </c>
      <c r="DX131" s="62" t="str">
        <f t="shared" si="145"/>
        <v>imepre-klu-kat</v>
      </c>
      <c r="DY131" s="43" t="s">
        <v>0</v>
      </c>
      <c r="DZ131" s="54">
        <f>IF(AN131="","",MAX(DZ$12:DZ130)+1)</f>
        <v>3499</v>
      </c>
      <c r="EA131" s="69">
        <f t="shared" si="146"/>
        <v>357</v>
      </c>
      <c r="EB131" s="69">
        <f t="shared" si="147"/>
        <v>1259</v>
      </c>
      <c r="EC131" s="69">
        <f t="shared" si="148"/>
        <v>867</v>
      </c>
      <c r="ED131" s="69">
        <f t="shared" si="149"/>
        <v>1</v>
      </c>
      <c r="EE131" s="69">
        <f t="shared" si="89"/>
        <v>1</v>
      </c>
      <c r="EF131" s="69">
        <f t="shared" si="150"/>
        <v>1</v>
      </c>
      <c r="EG131" s="69" t="str">
        <f t="shared" si="151"/>
        <v>0</v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>INSERT INTO rezultat(id,stazakategorija_id,imeprezime_id,vrijeme_sec,status_id,registracija,uparivanje_id,originalstatus_id,imeprezimealias_id,klubalias_id,kategorijaalias_id) VALUES (3499,357,1259,867,1,1,1,0,Null,Null,Null);</v>
      </c>
      <c r="EM131" s="43" t="s">
        <v>0</v>
      </c>
      <c r="EN131" s="16" t="str">
        <f t="shared" si="91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1" s="43" t="s">
        <v>0</v>
      </c>
      <c r="EP131" s="167" t="str">
        <f t="shared" si="155"/>
        <v xml:space="preserve">
INSERT INTO rezultat(id,stazakategorija_id,imeprezime_id,vrijeme_sec,status_id,registracija,uparivanje_id,originalstatus_id,imeprezimealias_id,klubalias_id,kategorijaalias_id) VALUES (3499,357,1259,867,1,1,1,0,Null,Null,Null);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Ž16</v>
      </c>
      <c r="C132" s="27" t="s">
        <v>0</v>
      </c>
      <c r="D132" s="27" t="str">
        <f>IF(csv!F122="","",TRIM(csv!F122))</f>
        <v>Kimi Maria</v>
      </c>
      <c r="E132" s="27" t="str">
        <f>IF(csv!E122="","",TRIM(csv!E122))</f>
        <v>Gobec</v>
      </c>
      <c r="F132" s="27" t="s">
        <v>0</v>
      </c>
      <c r="G132" s="69" t="str">
        <f>IF(csv!M122="","",TRIM(csv!M122))</f>
        <v>15:34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2"/>
        <v>ok</v>
      </c>
      <c r="P132" s="43"/>
      <c r="Q132" s="48" t="str">
        <f t="shared" si="93"/>
        <v>Ž16</v>
      </c>
      <c r="R132" s="69">
        <f>IF(Q132="","",IF(COUNTIF(Q$12:Q131,Q132)=0,R131+1,R131))</f>
        <v>11</v>
      </c>
      <c r="S132" s="69">
        <f t="shared" si="94"/>
        <v>215</v>
      </c>
      <c r="T132" s="69">
        <f t="shared" si="95"/>
        <v>237</v>
      </c>
      <c r="U132" s="62" t="str">
        <f t="shared" si="96"/>
        <v>Ž16</v>
      </c>
      <c r="V132" s="43" t="s">
        <v>0</v>
      </c>
      <c r="W132" s="209" t="str">
        <f t="shared" si="97"/>
        <v>Ž16</v>
      </c>
      <c r="X132" s="259">
        <f t="shared" si="98"/>
        <v>357</v>
      </c>
      <c r="Y132" s="210" t="str">
        <f t="shared" si="79"/>
        <v/>
      </c>
      <c r="Z132" s="43" t="s">
        <v>0</v>
      </c>
      <c r="AA132" s="48" t="str">
        <f t="shared" si="99"/>
        <v>CRO</v>
      </c>
      <c r="AB132" s="69">
        <f t="shared" si="100"/>
        <v>1</v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>CRO</v>
      </c>
      <c r="AK132" s="150">
        <f t="shared" si="103"/>
        <v>1</v>
      </c>
      <c r="AL132" s="43"/>
      <c r="AM132" s="48" t="str">
        <f t="shared" si="104"/>
        <v>Kimi Maria</v>
      </c>
      <c r="AN132" s="27" t="str">
        <f t="shared" si="105"/>
        <v>Gobec</v>
      </c>
      <c r="AO132" s="69">
        <f t="shared" si="106"/>
        <v>1301</v>
      </c>
      <c r="AP132" s="69" t="str">
        <f t="shared" si="107"/>
        <v/>
      </c>
      <c r="AQ132" s="27" t="str">
        <f t="shared" si="108"/>
        <v>Kimi Maria</v>
      </c>
      <c r="AR132" s="62" t="str">
        <f t="shared" si="109"/>
        <v>Gobec</v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>Kimi Maria</v>
      </c>
      <c r="BI132" s="27" t="str">
        <f t="shared" si="115"/>
        <v>Gobec</v>
      </c>
      <c r="BJ132" s="69" t="str">
        <f t="shared" si="116"/>
        <v/>
      </c>
      <c r="BK132" s="49">
        <f t="shared" si="117"/>
        <v>1301</v>
      </c>
      <c r="BL132" s="43" t="s">
        <v>0</v>
      </c>
      <c r="BM132" s="48" t="str">
        <f t="shared" si="118"/>
        <v>Vihor</v>
      </c>
      <c r="BN132" s="27" t="str">
        <f t="shared" si="119"/>
        <v>OK Vihor</v>
      </c>
      <c r="BO132" s="69">
        <f t="shared" si="120"/>
        <v>12</v>
      </c>
      <c r="BP132" s="69" t="str">
        <f t="shared" si="81"/>
        <v/>
      </c>
      <c r="BQ132" s="27" t="str">
        <f t="shared" si="82"/>
        <v>OK Vihor</v>
      </c>
      <c r="BR132" s="27" t="str" cm="1">
        <f t="array" ref="BR132">IFERROR(""&amp;INDEX(regNatjecatelj_klub,DI132),"")</f>
        <v>OK Vihor</v>
      </c>
      <c r="BS132" s="82" t="str">
        <f t="shared" si="121"/>
        <v/>
      </c>
      <c r="BT132" s="62" t="str">
        <f t="shared" si="122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>15:34</v>
      </c>
      <c r="CP132" s="69" t="str">
        <f t="shared" si="130"/>
        <v>0</v>
      </c>
      <c r="CQ132" s="216" t="str">
        <f t="shared" si="131"/>
        <v/>
      </c>
      <c r="CR132" s="217">
        <f t="shared" si="156"/>
        <v>934</v>
      </c>
      <c r="CS132" s="150">
        <f t="shared" si="83"/>
        <v>1</v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>Ž</v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>Kimi Maria – Gobec</v>
      </c>
      <c r="DI132" s="49">
        <f t="shared" si="136"/>
        <v>827</v>
      </c>
      <c r="DJ132" s="43" t="s">
        <v>0</v>
      </c>
      <c r="DK132" s="48" t="str">
        <f t="shared" si="137"/>
        <v>Kimi Maria – Gobec – OK Vihor</v>
      </c>
      <c r="DL132" s="49">
        <f t="shared" si="138"/>
        <v>827</v>
      </c>
      <c r="DM132" s="43" t="s">
        <v>0</v>
      </c>
      <c r="DN132" s="48" t="str">
        <f t="shared" si="139"/>
        <v>Kimi Maria – Gobec – OK Vihor – Ž16</v>
      </c>
      <c r="DO132" s="49">
        <f t="shared" si="140"/>
        <v>827</v>
      </c>
      <c r="DP132" s="43" t="s">
        <v>0</v>
      </c>
      <c r="DQ132" s="54">
        <f t="shared" si="141"/>
        <v>827</v>
      </c>
      <c r="DR132" s="49" cm="1">
        <f t="array" ref="DR132">IF(DQ132&lt;&gt;"",INDEX(regNatjecatelj_id,DQ132,0),IF(BF132&lt;&gt;"",BF132,""))</f>
        <v>1301</v>
      </c>
      <c r="DS132" s="43" t="s">
        <v>0</v>
      </c>
      <c r="DT132" s="54" t="str">
        <f t="shared" si="142"/>
        <v>imepre</v>
      </c>
      <c r="DU132" s="69" t="str">
        <f t="shared" si="88"/>
        <v>klu</v>
      </c>
      <c r="DV132" s="69" t="str">
        <f t="shared" si="143"/>
        <v>kat</v>
      </c>
      <c r="DW132" s="69" t="str">
        <f t="shared" si="144"/>
        <v/>
      </c>
      <c r="DX132" s="62" t="str">
        <f t="shared" si="145"/>
        <v>imepre-klu-kat</v>
      </c>
      <c r="DY132" s="43" t="s">
        <v>0</v>
      </c>
      <c r="DZ132" s="54">
        <f>IF(AN132="","",MAX(DZ$12:DZ131)+1)</f>
        <v>3500</v>
      </c>
      <c r="EA132" s="69">
        <f t="shared" si="146"/>
        <v>357</v>
      </c>
      <c r="EB132" s="69">
        <f t="shared" si="147"/>
        <v>1301</v>
      </c>
      <c r="EC132" s="69">
        <f t="shared" si="148"/>
        <v>934</v>
      </c>
      <c r="ED132" s="69">
        <f t="shared" si="149"/>
        <v>1</v>
      </c>
      <c r="EE132" s="69">
        <f t="shared" si="89"/>
        <v>1</v>
      </c>
      <c r="EF132" s="69">
        <f t="shared" si="150"/>
        <v>1</v>
      </c>
      <c r="EG132" s="69" t="str">
        <f t="shared" si="151"/>
        <v>0</v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>INSERT INTO rezultat(id,stazakategorija_id,imeprezime_id,vrijeme_sec,status_id,registracija,uparivanje_id,originalstatus_id,imeprezimealias_id,klubalias_id,kategorijaalias_id) VALUES (3500,357,1301,934,1,1,1,0,Null,Null,Null);</v>
      </c>
      <c r="EM132" s="43" t="s">
        <v>0</v>
      </c>
      <c r="EN132" s="16" t="str">
        <f t="shared" si="91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2" s="43" t="s">
        <v>0</v>
      </c>
      <c r="EP132" s="167" t="str">
        <f t="shared" si="155"/>
        <v xml:space="preserve">
INSERT INTO rezultat(id,stazakategorija_id,imeprezime_id,vrijeme_sec,status_id,registracija,uparivanje_id,originalstatus_id,imeprezimealias_id,klubalias_id,kategorijaalias_id) VALUES (3500,357,1301,934,1,1,1,0,Null,Null,Null);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Ž16</v>
      </c>
      <c r="C133" s="27" t="s">
        <v>0</v>
      </c>
      <c r="D133" s="27" t="str">
        <f>IF(csv!F123="","",TRIM(csv!F123))</f>
        <v>Ema</v>
      </c>
      <c r="E133" s="27" t="str">
        <f>IF(csv!E123="","",TRIM(csv!E123))</f>
        <v>Potrebica</v>
      </c>
      <c r="F133" s="27" t="s">
        <v>0</v>
      </c>
      <c r="G133" s="69" t="str">
        <f>IF(csv!M123="","",TRIM(csv!M123))</f>
        <v>16:51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OK Varaždin</v>
      </c>
      <c r="K133" s="27" t="str">
        <f>IF(csv!Q123="","",TRIM(csv!Q123))</f>
        <v>OK Varaždin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2"/>
        <v>ok</v>
      </c>
      <c r="P133" s="43"/>
      <c r="Q133" s="48" t="str">
        <f t="shared" si="93"/>
        <v>Ž16</v>
      </c>
      <c r="R133" s="69">
        <f>IF(Q133="","",IF(COUNTIF(Q$12:Q132,Q133)=0,R132+1,R132))</f>
        <v>11</v>
      </c>
      <c r="S133" s="69">
        <f t="shared" si="94"/>
        <v>215</v>
      </c>
      <c r="T133" s="69">
        <f t="shared" si="95"/>
        <v>237</v>
      </c>
      <c r="U133" s="62" t="str">
        <f t="shared" si="96"/>
        <v>Ž16</v>
      </c>
      <c r="V133" s="43" t="s">
        <v>0</v>
      </c>
      <c r="W133" s="209" t="str">
        <f t="shared" si="97"/>
        <v>Ž16</v>
      </c>
      <c r="X133" s="259">
        <f t="shared" si="98"/>
        <v>357</v>
      </c>
      <c r="Y133" s="210" t="str">
        <f t="shared" si="79"/>
        <v/>
      </c>
      <c r="Z133" s="43" t="s">
        <v>0</v>
      </c>
      <c r="AA133" s="48" t="str">
        <f t="shared" si="99"/>
        <v>CRO</v>
      </c>
      <c r="AB133" s="69">
        <f t="shared" si="100"/>
        <v>1</v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>CRO</v>
      </c>
      <c r="AK133" s="150">
        <f t="shared" si="103"/>
        <v>1</v>
      </c>
      <c r="AL133" s="43"/>
      <c r="AM133" s="48" t="str">
        <f t="shared" si="104"/>
        <v>Ema</v>
      </c>
      <c r="AN133" s="27" t="str">
        <f t="shared" si="105"/>
        <v>Potrebica</v>
      </c>
      <c r="AO133" s="69">
        <f t="shared" si="106"/>
        <v>1441</v>
      </c>
      <c r="AP133" s="69" t="str">
        <f t="shared" si="107"/>
        <v/>
      </c>
      <c r="AQ133" s="27" t="str">
        <f t="shared" si="108"/>
        <v>Ema</v>
      </c>
      <c r="AR133" s="62" t="str">
        <f t="shared" si="109"/>
        <v>Potrebica</v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>Ema</v>
      </c>
      <c r="BI133" s="27" t="str">
        <f t="shared" si="115"/>
        <v>Potrebica</v>
      </c>
      <c r="BJ133" s="69" t="str">
        <f t="shared" si="116"/>
        <v/>
      </c>
      <c r="BK133" s="49">
        <f t="shared" si="117"/>
        <v>1441</v>
      </c>
      <c r="BL133" s="43" t="s">
        <v>0</v>
      </c>
      <c r="BM133" s="48" t="str">
        <f t="shared" si="118"/>
        <v>OK Varaždin</v>
      </c>
      <c r="BN133" s="27" t="str">
        <f t="shared" si="119"/>
        <v>OK Varaždin</v>
      </c>
      <c r="BO133" s="69">
        <f t="shared" si="120"/>
        <v>11</v>
      </c>
      <c r="BP133" s="69" t="str">
        <f t="shared" si="81"/>
        <v/>
      </c>
      <c r="BQ133" s="27" t="str">
        <f t="shared" si="82"/>
        <v>OK Varaždin</v>
      </c>
      <c r="BR133" s="27" t="str" cm="1">
        <f t="array" ref="BR133">IFERROR(""&amp;INDEX(regNatjecatelj_klub,DI133),"")</f>
        <v>OK Varaždin</v>
      </c>
      <c r="BS133" s="82" t="str">
        <f t="shared" si="121"/>
        <v/>
      </c>
      <c r="BT133" s="62" t="str">
        <f t="shared" si="122"/>
        <v>OK Varaždin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Varaždin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11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>16:51</v>
      </c>
      <c r="CP133" s="69" t="str">
        <f t="shared" si="130"/>
        <v>0</v>
      </c>
      <c r="CQ133" s="216" t="str">
        <f t="shared" si="131"/>
        <v/>
      </c>
      <c r="CR133" s="217">
        <f t="shared" si="156"/>
        <v>1011</v>
      </c>
      <c r="CS133" s="150">
        <f t="shared" si="83"/>
        <v>1</v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>Ž</v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>Ema – Potrebica</v>
      </c>
      <c r="DI133" s="49">
        <f t="shared" si="136"/>
        <v>727</v>
      </c>
      <c r="DJ133" s="43" t="s">
        <v>0</v>
      </c>
      <c r="DK133" s="48" t="str">
        <f t="shared" si="137"/>
        <v>Ema – Potrebica – OK Varaždin</v>
      </c>
      <c r="DL133" s="49">
        <f t="shared" si="138"/>
        <v>727</v>
      </c>
      <c r="DM133" s="43" t="s">
        <v>0</v>
      </c>
      <c r="DN133" s="48" t="str">
        <f t="shared" si="139"/>
        <v>Ema – Potrebica – OK Varaždin – Ž16</v>
      </c>
      <c r="DO133" s="49">
        <f t="shared" si="140"/>
        <v>727</v>
      </c>
      <c r="DP133" s="43" t="s">
        <v>0</v>
      </c>
      <c r="DQ133" s="54">
        <f t="shared" si="141"/>
        <v>727</v>
      </c>
      <c r="DR133" s="49" cm="1">
        <f t="array" ref="DR133">IF(DQ133&lt;&gt;"",INDEX(regNatjecatelj_id,DQ133,0),IF(BF133&lt;&gt;"",BF133,""))</f>
        <v>1441</v>
      </c>
      <c r="DS133" s="43" t="s">
        <v>0</v>
      </c>
      <c r="DT133" s="54" t="str">
        <f t="shared" si="142"/>
        <v>imepre</v>
      </c>
      <c r="DU133" s="69" t="str">
        <f t="shared" si="88"/>
        <v>klu</v>
      </c>
      <c r="DV133" s="69" t="str">
        <f t="shared" si="143"/>
        <v>kat</v>
      </c>
      <c r="DW133" s="69" t="str">
        <f t="shared" si="144"/>
        <v/>
      </c>
      <c r="DX133" s="62" t="str">
        <f t="shared" si="145"/>
        <v>imepre-klu-kat</v>
      </c>
      <c r="DY133" s="43" t="s">
        <v>0</v>
      </c>
      <c r="DZ133" s="54">
        <f>IF(AN133="","",MAX(DZ$12:DZ132)+1)</f>
        <v>3501</v>
      </c>
      <c r="EA133" s="69">
        <f t="shared" si="146"/>
        <v>357</v>
      </c>
      <c r="EB133" s="69">
        <f t="shared" si="147"/>
        <v>1441</v>
      </c>
      <c r="EC133" s="69">
        <f t="shared" si="148"/>
        <v>1011</v>
      </c>
      <c r="ED133" s="69">
        <f t="shared" si="149"/>
        <v>1</v>
      </c>
      <c r="EE133" s="69">
        <f t="shared" si="89"/>
        <v>1</v>
      </c>
      <c r="EF133" s="69">
        <f t="shared" si="150"/>
        <v>1</v>
      </c>
      <c r="EG133" s="69" t="str">
        <f t="shared" si="151"/>
        <v>0</v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>INSERT INTO rezultat(id,stazakategorija_id,imeprezime_id,vrijeme_sec,status_id,registracija,uparivanje_id,originalstatus_id,imeprezimealias_id,klubalias_id,kategorijaalias_id) VALUES (3501,357,1441,1011,1,1,1,0,Null,Null,Null);</v>
      </c>
      <c r="EM133" s="43" t="s">
        <v>0</v>
      </c>
      <c r="EN133" s="16" t="str">
        <f t="shared" si="91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3" s="43" t="s">
        <v>0</v>
      </c>
      <c r="EP133" s="167" t="str">
        <f t="shared" si="155"/>
        <v xml:space="preserve">
INSERT INTO rezultat(id,stazakategorija_id,imeprezime_id,vrijeme_sec,status_id,registracija,uparivanje_id,originalstatus_id,imeprezimealias_id,klubalias_id,kategorijaalias_id) VALUES (3501,357,1441,1011,1,1,1,0,Null,Null,Null);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Ž16</v>
      </c>
      <c r="C134" s="27" t="s">
        <v>0</v>
      </c>
      <c r="D134" s="27" t="str">
        <f>IF(csv!F124="","",TRIM(csv!F124))</f>
        <v>Ira</v>
      </c>
      <c r="E134" s="27" t="str">
        <f>IF(csv!E124="","",TRIM(csv!E124))</f>
        <v>Mareković</v>
      </c>
      <c r="F134" s="27" t="s">
        <v>0</v>
      </c>
      <c r="G134" s="69" t="str">
        <f>IF(csv!M124="","",TRIM(csv!M124))</f>
        <v>17:00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Vihor</v>
      </c>
      <c r="K134" s="27" t="str">
        <f>IF(csv!Q124="","",TRIM(csv!Q124))</f>
        <v>OK Vihor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2"/>
        <v>ok</v>
      </c>
      <c r="P134" s="43"/>
      <c r="Q134" s="48" t="str">
        <f t="shared" si="93"/>
        <v>Ž16</v>
      </c>
      <c r="R134" s="69">
        <f>IF(Q134="","",IF(COUNTIF(Q$12:Q133,Q134)=0,R133+1,R133))</f>
        <v>11</v>
      </c>
      <c r="S134" s="69">
        <f t="shared" si="94"/>
        <v>215</v>
      </c>
      <c r="T134" s="69">
        <f t="shared" si="95"/>
        <v>237</v>
      </c>
      <c r="U134" s="62" t="str">
        <f t="shared" si="96"/>
        <v>Ž16</v>
      </c>
      <c r="V134" s="43" t="s">
        <v>0</v>
      </c>
      <c r="W134" s="209" t="str">
        <f t="shared" si="97"/>
        <v>Ž16</v>
      </c>
      <c r="X134" s="259">
        <f t="shared" si="98"/>
        <v>357</v>
      </c>
      <c r="Y134" s="210" t="str">
        <f t="shared" si="79"/>
        <v/>
      </c>
      <c r="Z134" s="43" t="s">
        <v>0</v>
      </c>
      <c r="AA134" s="48" t="str">
        <f t="shared" si="99"/>
        <v>CRO</v>
      </c>
      <c r="AB134" s="69">
        <f t="shared" si="100"/>
        <v>1</v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>CRO</v>
      </c>
      <c r="AK134" s="150">
        <f t="shared" si="103"/>
        <v>1</v>
      </c>
      <c r="AL134" s="43"/>
      <c r="AM134" s="48" t="str">
        <f t="shared" si="104"/>
        <v>Ira</v>
      </c>
      <c r="AN134" s="27" t="str">
        <f t="shared" si="105"/>
        <v>Mareković</v>
      </c>
      <c r="AO134" s="69">
        <f t="shared" si="106"/>
        <v>1410</v>
      </c>
      <c r="AP134" s="69" t="str">
        <f t="shared" si="107"/>
        <v/>
      </c>
      <c r="AQ134" s="27" t="str">
        <f t="shared" si="108"/>
        <v>Ira</v>
      </c>
      <c r="AR134" s="62" t="str">
        <f t="shared" si="109"/>
        <v>Mareković</v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>Ira</v>
      </c>
      <c r="BI134" s="27" t="str">
        <f t="shared" si="115"/>
        <v>Mareković</v>
      </c>
      <c r="BJ134" s="69" t="str">
        <f t="shared" si="116"/>
        <v/>
      </c>
      <c r="BK134" s="49">
        <f t="shared" si="117"/>
        <v>1410</v>
      </c>
      <c r="BL134" s="43" t="s">
        <v>0</v>
      </c>
      <c r="BM134" s="48" t="str">
        <f t="shared" si="118"/>
        <v>Vihor</v>
      </c>
      <c r="BN134" s="27" t="str">
        <f t="shared" si="119"/>
        <v>OK Vihor</v>
      </c>
      <c r="BO134" s="69">
        <f t="shared" si="120"/>
        <v>12</v>
      </c>
      <c r="BP134" s="69" t="str">
        <f t="shared" si="81"/>
        <v/>
      </c>
      <c r="BQ134" s="27" t="str">
        <f t="shared" si="82"/>
        <v>OK Vihor</v>
      </c>
      <c r="BR134" s="27" t="str" cm="1">
        <f t="array" ref="BR134">IFERROR(""&amp;INDEX(regNatjecatelj_klub,DI134),"")</f>
        <v>OK Vihor</v>
      </c>
      <c r="BS134" s="82" t="str">
        <f t="shared" si="121"/>
        <v/>
      </c>
      <c r="BT134" s="62" t="str">
        <f t="shared" si="122"/>
        <v>OK Vihor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Vihor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>17:00</v>
      </c>
      <c r="CP134" s="69" t="str">
        <f t="shared" si="130"/>
        <v>0</v>
      </c>
      <c r="CQ134" s="216" t="str">
        <f t="shared" si="131"/>
        <v/>
      </c>
      <c r="CR134" s="217">
        <f t="shared" si="156"/>
        <v>1020</v>
      </c>
      <c r="CS134" s="150">
        <f t="shared" si="83"/>
        <v>1</v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>Ž</v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>Ira – Mareković</v>
      </c>
      <c r="DI134" s="49">
        <f t="shared" si="136"/>
        <v>940</v>
      </c>
      <c r="DJ134" s="43" t="s">
        <v>0</v>
      </c>
      <c r="DK134" s="48" t="str">
        <f t="shared" si="137"/>
        <v>Ira – Mareković – OK Vihor</v>
      </c>
      <c r="DL134" s="49">
        <f t="shared" si="138"/>
        <v>940</v>
      </c>
      <c r="DM134" s="43" t="s">
        <v>0</v>
      </c>
      <c r="DN134" s="48" t="str">
        <f t="shared" si="139"/>
        <v>Ira – Mareković – OK Vihor – Ž16</v>
      </c>
      <c r="DO134" s="49">
        <f t="shared" si="140"/>
        <v>940</v>
      </c>
      <c r="DP134" s="43" t="s">
        <v>0</v>
      </c>
      <c r="DQ134" s="54">
        <f t="shared" si="141"/>
        <v>940</v>
      </c>
      <c r="DR134" s="49" cm="1">
        <f t="array" ref="DR134">IF(DQ134&lt;&gt;"",INDEX(regNatjecatelj_id,DQ134,0),IF(BF134&lt;&gt;"",BF134,""))</f>
        <v>1410</v>
      </c>
      <c r="DS134" s="43" t="s">
        <v>0</v>
      </c>
      <c r="DT134" s="54" t="str">
        <f t="shared" si="142"/>
        <v>imepre</v>
      </c>
      <c r="DU134" s="69" t="str">
        <f t="shared" si="88"/>
        <v>klu</v>
      </c>
      <c r="DV134" s="69" t="str">
        <f t="shared" si="143"/>
        <v>kat</v>
      </c>
      <c r="DW134" s="69" t="str">
        <f t="shared" si="144"/>
        <v/>
      </c>
      <c r="DX134" s="62" t="str">
        <f t="shared" si="145"/>
        <v>imepre-klu-kat</v>
      </c>
      <c r="DY134" s="43" t="s">
        <v>0</v>
      </c>
      <c r="DZ134" s="54">
        <f>IF(AN134="","",MAX(DZ$12:DZ133)+1)</f>
        <v>3502</v>
      </c>
      <c r="EA134" s="69">
        <f t="shared" si="146"/>
        <v>357</v>
      </c>
      <c r="EB134" s="69">
        <f t="shared" si="147"/>
        <v>1410</v>
      </c>
      <c r="EC134" s="69">
        <f t="shared" si="148"/>
        <v>1020</v>
      </c>
      <c r="ED134" s="69">
        <f t="shared" si="149"/>
        <v>1</v>
      </c>
      <c r="EE134" s="69">
        <f t="shared" si="89"/>
        <v>1</v>
      </c>
      <c r="EF134" s="69">
        <f t="shared" si="150"/>
        <v>1</v>
      </c>
      <c r="EG134" s="69" t="str">
        <f t="shared" si="151"/>
        <v>0</v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>INSERT INTO rezultat(id,stazakategorija_id,imeprezime_id,vrijeme_sec,status_id,registracija,uparivanje_id,originalstatus_id,imeprezimealias_id,klubalias_id,kategorijaalias_id) VALUES (3502,357,1410,1020,1,1,1,0,Null,Null,Null);</v>
      </c>
      <c r="EM134" s="43" t="s">
        <v>0</v>
      </c>
      <c r="EN134" s="16" t="str">
        <f t="shared" si="91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4" s="43" t="s">
        <v>0</v>
      </c>
      <c r="EP134" s="167" t="str">
        <f t="shared" si="155"/>
        <v xml:space="preserve">
INSERT INTO rezultat(id,stazakategorija_id,imeprezime_id,vrijeme_sec,status_id,registracija,uparivanje_id,originalstatus_id,imeprezimealias_id,klubalias_id,kategorijaalias_id) VALUES (3502,357,1410,1020,1,1,1,0,Null,Null,Null);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Ž16</v>
      </c>
      <c r="C135" s="27" t="s">
        <v>0</v>
      </c>
      <c r="D135" s="27" t="str">
        <f>IF(csv!F125="","",TRIM(csv!F125))</f>
        <v>Melissa</v>
      </c>
      <c r="E135" s="27" t="str">
        <f>IF(csv!E125="","",TRIM(csv!E125))</f>
        <v>Drobić</v>
      </c>
      <c r="F135" s="27" t="s">
        <v>0</v>
      </c>
      <c r="G135" s="69" t="str">
        <f>IF(csv!M125="","",TRIM(csv!M125))</f>
        <v>17:32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KAP</v>
      </c>
      <c r="K135" s="27" t="str">
        <f>IF(csv!Q125="","",TRIM(csv!Q125))</f>
        <v>OK Kapela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2"/>
        <v>ok</v>
      </c>
      <c r="P135" s="43"/>
      <c r="Q135" s="48" t="str">
        <f t="shared" si="93"/>
        <v>Ž16</v>
      </c>
      <c r="R135" s="69">
        <f>IF(Q135="","",IF(COUNTIF(Q$12:Q134,Q135)=0,R134+1,R134))</f>
        <v>11</v>
      </c>
      <c r="S135" s="69">
        <f t="shared" si="94"/>
        <v>215</v>
      </c>
      <c r="T135" s="69">
        <f t="shared" si="95"/>
        <v>237</v>
      </c>
      <c r="U135" s="62" t="str">
        <f t="shared" si="96"/>
        <v>Ž16</v>
      </c>
      <c r="V135" s="43" t="s">
        <v>0</v>
      </c>
      <c r="W135" s="209" t="str">
        <f t="shared" si="97"/>
        <v>Ž16</v>
      </c>
      <c r="X135" s="259">
        <f t="shared" si="98"/>
        <v>357</v>
      </c>
      <c r="Y135" s="210" t="str">
        <f t="shared" si="79"/>
        <v/>
      </c>
      <c r="Z135" s="43" t="s">
        <v>0</v>
      </c>
      <c r="AA135" s="48" t="str">
        <f t="shared" si="99"/>
        <v>CRO</v>
      </c>
      <c r="AB135" s="69">
        <f t="shared" si="100"/>
        <v>1</v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>CRO</v>
      </c>
      <c r="AK135" s="150">
        <f t="shared" si="103"/>
        <v>1</v>
      </c>
      <c r="AL135" s="43"/>
      <c r="AM135" s="48" t="str">
        <f t="shared" si="104"/>
        <v>Melissa</v>
      </c>
      <c r="AN135" s="27" t="str">
        <f t="shared" si="105"/>
        <v>Drobić</v>
      </c>
      <c r="AO135" s="69">
        <f t="shared" si="106"/>
        <v>1178</v>
      </c>
      <c r="AP135" s="69" t="str">
        <f t="shared" si="107"/>
        <v/>
      </c>
      <c r="AQ135" s="27" t="str">
        <f t="shared" si="108"/>
        <v>Melissa</v>
      </c>
      <c r="AR135" s="62" t="str">
        <f t="shared" si="109"/>
        <v>Drobić</v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>Melissa</v>
      </c>
      <c r="BI135" s="27" t="str">
        <f t="shared" si="115"/>
        <v>Drobić</v>
      </c>
      <c r="BJ135" s="69" t="str">
        <f t="shared" si="116"/>
        <v/>
      </c>
      <c r="BK135" s="49">
        <f t="shared" si="117"/>
        <v>1178</v>
      </c>
      <c r="BL135" s="43" t="s">
        <v>0</v>
      </c>
      <c r="BM135" s="48" t="str">
        <f t="shared" si="118"/>
        <v>KAP</v>
      </c>
      <c r="BN135" s="27" t="str">
        <f t="shared" si="119"/>
        <v>OK Kapela</v>
      </c>
      <c r="BO135" s="69">
        <f t="shared" si="120"/>
        <v>5</v>
      </c>
      <c r="BP135" s="69" t="str">
        <f t="shared" si="81"/>
        <v/>
      </c>
      <c r="BQ135" s="27" t="str">
        <f t="shared" si="82"/>
        <v>OK Kapela</v>
      </c>
      <c r="BR135" s="27" t="str" cm="1">
        <f t="array" ref="BR135">IFERROR(""&amp;INDEX(regNatjecatelj_klub,DI135),"")</f>
        <v>OK Kapela</v>
      </c>
      <c r="BS135" s="82" t="str">
        <f t="shared" si="121"/>
        <v/>
      </c>
      <c r="BT135" s="62" t="str">
        <f t="shared" si="122"/>
        <v>OK Kapela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Kapela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5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>17:32</v>
      </c>
      <c r="CP135" s="69" t="str">
        <f t="shared" si="130"/>
        <v>0</v>
      </c>
      <c r="CQ135" s="216" t="str">
        <f t="shared" si="131"/>
        <v/>
      </c>
      <c r="CR135" s="217">
        <f t="shared" si="156"/>
        <v>1052</v>
      </c>
      <c r="CS135" s="150">
        <f t="shared" si="83"/>
        <v>1</v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>Ž</v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>Melissa – Drobić</v>
      </c>
      <c r="DI135" s="49">
        <f t="shared" si="136"/>
        <v>338</v>
      </c>
      <c r="DJ135" s="43" t="s">
        <v>0</v>
      </c>
      <c r="DK135" s="48" t="str">
        <f t="shared" si="137"/>
        <v>Melissa – Drobić – OK Kapela</v>
      </c>
      <c r="DL135" s="49">
        <f t="shared" si="138"/>
        <v>338</v>
      </c>
      <c r="DM135" s="43" t="s">
        <v>0</v>
      </c>
      <c r="DN135" s="48" t="str">
        <f t="shared" si="139"/>
        <v>Melissa – Drobić – OK Kapela – Ž16</v>
      </c>
      <c r="DO135" s="49">
        <f t="shared" si="140"/>
        <v>338</v>
      </c>
      <c r="DP135" s="43" t="s">
        <v>0</v>
      </c>
      <c r="DQ135" s="54">
        <f t="shared" si="141"/>
        <v>338</v>
      </c>
      <c r="DR135" s="49" cm="1">
        <f t="array" ref="DR135">IF(DQ135&lt;&gt;"",INDEX(regNatjecatelj_id,DQ135,0),IF(BF135&lt;&gt;"",BF135,""))</f>
        <v>1178</v>
      </c>
      <c r="DS135" s="43" t="s">
        <v>0</v>
      </c>
      <c r="DT135" s="54" t="str">
        <f t="shared" si="142"/>
        <v>imepre</v>
      </c>
      <c r="DU135" s="69" t="str">
        <f t="shared" si="88"/>
        <v>klu</v>
      </c>
      <c r="DV135" s="69" t="str">
        <f t="shared" si="143"/>
        <v>kat</v>
      </c>
      <c r="DW135" s="69" t="str">
        <f t="shared" si="144"/>
        <v/>
      </c>
      <c r="DX135" s="62" t="str">
        <f t="shared" si="145"/>
        <v>imepre-klu-kat</v>
      </c>
      <c r="DY135" s="43" t="s">
        <v>0</v>
      </c>
      <c r="DZ135" s="54">
        <f>IF(AN135="","",MAX(DZ$12:DZ134)+1)</f>
        <v>3503</v>
      </c>
      <c r="EA135" s="69">
        <f t="shared" si="146"/>
        <v>357</v>
      </c>
      <c r="EB135" s="69">
        <f t="shared" si="147"/>
        <v>1178</v>
      </c>
      <c r="EC135" s="69">
        <f t="shared" si="148"/>
        <v>1052</v>
      </c>
      <c r="ED135" s="69">
        <f t="shared" si="149"/>
        <v>1</v>
      </c>
      <c r="EE135" s="69">
        <f t="shared" si="89"/>
        <v>1</v>
      </c>
      <c r="EF135" s="69">
        <f t="shared" si="150"/>
        <v>1</v>
      </c>
      <c r="EG135" s="69" t="str">
        <f t="shared" si="151"/>
        <v>0</v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>INSERT INTO rezultat(id,stazakategorija_id,imeprezime_id,vrijeme_sec,status_id,registracija,uparivanje_id,originalstatus_id,imeprezimealias_id,klubalias_id,kategorijaalias_id) VALUES (3503,357,1178,1052,1,1,1,0,Null,Null,Null);</v>
      </c>
      <c r="EM135" s="43" t="s">
        <v>0</v>
      </c>
      <c r="EN135" s="16" t="str">
        <f t="shared" si="91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5" s="43" t="s">
        <v>0</v>
      </c>
      <c r="EP135" s="167" t="str">
        <f t="shared" si="155"/>
        <v xml:space="preserve">
INSERT INTO rezultat(id,stazakategorija_id,imeprezime_id,vrijeme_sec,status_id,registracija,uparivanje_id,originalstatus_id,imeprezimealias_id,klubalias_id,kategorijaalias_id) VALUES (3503,357,1178,1052,1,1,1,0,Null,Null,Null);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Ž16</v>
      </c>
      <c r="C136" s="27" t="s">
        <v>0</v>
      </c>
      <c r="D136" s="27" t="str">
        <f>IF(csv!F126="","",TRIM(csv!F126))</f>
        <v>Nina</v>
      </c>
      <c r="E136" s="27" t="str">
        <f>IF(csv!E126="","",TRIM(csv!E126))</f>
        <v>Mioković</v>
      </c>
      <c r="F136" s="27" t="s">
        <v>0</v>
      </c>
      <c r="G136" s="69" t="str">
        <f>IF(csv!M126="","",TRIM(csv!M126))</f>
        <v>18:29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KAP</v>
      </c>
      <c r="K136" s="27" t="str">
        <f>IF(csv!Q126="","",TRIM(csv!Q126))</f>
        <v>OK Kapela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2"/>
        <v>ok</v>
      </c>
      <c r="P136" s="43"/>
      <c r="Q136" s="48" t="str">
        <f t="shared" si="93"/>
        <v>Ž16</v>
      </c>
      <c r="R136" s="69">
        <f>IF(Q136="","",IF(COUNTIF(Q$12:Q135,Q136)=0,R135+1,R135))</f>
        <v>11</v>
      </c>
      <c r="S136" s="69">
        <f t="shared" si="94"/>
        <v>215</v>
      </c>
      <c r="T136" s="69">
        <f t="shared" si="95"/>
        <v>237</v>
      </c>
      <c r="U136" s="62" t="str">
        <f t="shared" si="96"/>
        <v>Ž16</v>
      </c>
      <c r="V136" s="43" t="s">
        <v>0</v>
      </c>
      <c r="W136" s="209" t="str">
        <f t="shared" si="97"/>
        <v>Ž16</v>
      </c>
      <c r="X136" s="259">
        <f t="shared" si="98"/>
        <v>357</v>
      </c>
      <c r="Y136" s="210" t="str">
        <f t="shared" si="79"/>
        <v/>
      </c>
      <c r="Z136" s="43" t="s">
        <v>0</v>
      </c>
      <c r="AA136" s="48" t="str">
        <f t="shared" si="99"/>
        <v>CRO</v>
      </c>
      <c r="AB136" s="69">
        <f t="shared" si="100"/>
        <v>1</v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>CRO</v>
      </c>
      <c r="AK136" s="150">
        <f t="shared" si="103"/>
        <v>1</v>
      </c>
      <c r="AL136" s="43"/>
      <c r="AM136" s="48" t="str">
        <f t="shared" si="104"/>
        <v>Nina</v>
      </c>
      <c r="AN136" s="27" t="str">
        <f t="shared" si="105"/>
        <v>Mioković</v>
      </c>
      <c r="AO136" s="69">
        <f t="shared" si="106"/>
        <v>1243</v>
      </c>
      <c r="AP136" s="69" t="str">
        <f t="shared" si="107"/>
        <v/>
      </c>
      <c r="AQ136" s="27" t="str">
        <f t="shared" si="108"/>
        <v>Nina</v>
      </c>
      <c r="AR136" s="62" t="str">
        <f t="shared" si="109"/>
        <v>Mioković</v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>Nina</v>
      </c>
      <c r="BI136" s="27" t="str">
        <f t="shared" si="115"/>
        <v>Mioković</v>
      </c>
      <c r="BJ136" s="69" t="str">
        <f t="shared" si="116"/>
        <v/>
      </c>
      <c r="BK136" s="49">
        <f t="shared" si="117"/>
        <v>1243</v>
      </c>
      <c r="BL136" s="43" t="s">
        <v>0</v>
      </c>
      <c r="BM136" s="48" t="str">
        <f t="shared" si="118"/>
        <v>KAP</v>
      </c>
      <c r="BN136" s="27" t="str">
        <f t="shared" si="119"/>
        <v>OK Kapela</v>
      </c>
      <c r="BO136" s="69">
        <f t="shared" si="120"/>
        <v>5</v>
      </c>
      <c r="BP136" s="69" t="str">
        <f t="shared" si="81"/>
        <v/>
      </c>
      <c r="BQ136" s="27" t="str">
        <f t="shared" si="82"/>
        <v>OK Kapela</v>
      </c>
      <c r="BR136" s="27" t="str" cm="1">
        <f t="array" ref="BR136">IFERROR(""&amp;INDEX(regNatjecatelj_klub,DI136),"")</f>
        <v>OK Kapela</v>
      </c>
      <c r="BS136" s="82" t="str">
        <f t="shared" si="121"/>
        <v/>
      </c>
      <c r="BT136" s="62" t="str">
        <f t="shared" si="122"/>
        <v>OK Kapela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Kapela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5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>18:29</v>
      </c>
      <c r="CP136" s="69" t="str">
        <f t="shared" si="130"/>
        <v>0</v>
      </c>
      <c r="CQ136" s="216" t="str">
        <f t="shared" si="131"/>
        <v/>
      </c>
      <c r="CR136" s="217">
        <f t="shared" si="156"/>
        <v>1109</v>
      </c>
      <c r="CS136" s="150">
        <f t="shared" si="83"/>
        <v>1</v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>Ž</v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>Nina – Mioković</v>
      </c>
      <c r="DI136" s="49">
        <f t="shared" si="136"/>
        <v>397</v>
      </c>
      <c r="DJ136" s="43" t="s">
        <v>0</v>
      </c>
      <c r="DK136" s="48" t="str">
        <f t="shared" si="137"/>
        <v>Nina – Mioković – OK Kapela</v>
      </c>
      <c r="DL136" s="49">
        <f t="shared" si="138"/>
        <v>397</v>
      </c>
      <c r="DM136" s="43" t="s">
        <v>0</v>
      </c>
      <c r="DN136" s="48" t="str">
        <f t="shared" si="139"/>
        <v>Nina – Mioković – OK Kapela – Ž16</v>
      </c>
      <c r="DO136" s="49">
        <f t="shared" si="140"/>
        <v>397</v>
      </c>
      <c r="DP136" s="43" t="s">
        <v>0</v>
      </c>
      <c r="DQ136" s="54">
        <f t="shared" si="141"/>
        <v>397</v>
      </c>
      <c r="DR136" s="49" cm="1">
        <f t="array" ref="DR136">IF(DQ136&lt;&gt;"",INDEX(regNatjecatelj_id,DQ136,0),IF(BF136&lt;&gt;"",BF136,""))</f>
        <v>1243</v>
      </c>
      <c r="DS136" s="43" t="s">
        <v>0</v>
      </c>
      <c r="DT136" s="54" t="str">
        <f t="shared" si="142"/>
        <v>imepre</v>
      </c>
      <c r="DU136" s="69" t="str">
        <f t="shared" si="88"/>
        <v>klu</v>
      </c>
      <c r="DV136" s="69" t="str">
        <f t="shared" si="143"/>
        <v>kat</v>
      </c>
      <c r="DW136" s="69" t="str">
        <f t="shared" si="144"/>
        <v/>
      </c>
      <c r="DX136" s="62" t="str">
        <f t="shared" si="145"/>
        <v>imepre-klu-kat</v>
      </c>
      <c r="DY136" s="43" t="s">
        <v>0</v>
      </c>
      <c r="DZ136" s="54">
        <f>IF(AN136="","",MAX(DZ$12:DZ135)+1)</f>
        <v>3504</v>
      </c>
      <c r="EA136" s="69">
        <f t="shared" si="146"/>
        <v>357</v>
      </c>
      <c r="EB136" s="69">
        <f t="shared" si="147"/>
        <v>1243</v>
      </c>
      <c r="EC136" s="69">
        <f t="shared" si="148"/>
        <v>1109</v>
      </c>
      <c r="ED136" s="69">
        <f t="shared" si="149"/>
        <v>1</v>
      </c>
      <c r="EE136" s="69">
        <f t="shared" si="89"/>
        <v>1</v>
      </c>
      <c r="EF136" s="69">
        <f t="shared" si="150"/>
        <v>1</v>
      </c>
      <c r="EG136" s="69" t="str">
        <f t="shared" si="151"/>
        <v>0</v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>INSERT INTO rezultat(id,stazakategorija_id,imeprezime_id,vrijeme_sec,status_id,registracija,uparivanje_id,originalstatus_id,imeprezimealias_id,klubalias_id,kategorijaalias_id) VALUES (3504,357,1243,1109,1,1,1,0,Null,Null,Null);</v>
      </c>
      <c r="EM136" s="43" t="s">
        <v>0</v>
      </c>
      <c r="EN136" s="16" t="str">
        <f t="shared" si="91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6" s="43" t="s">
        <v>0</v>
      </c>
      <c r="EP136" s="167" t="str">
        <f t="shared" si="155"/>
        <v xml:space="preserve">
INSERT INTO rezultat(id,stazakategorija_id,imeprezime_id,vrijeme_sec,status_id,registracija,uparivanje_id,originalstatus_id,imeprezimealias_id,klubalias_id,kategorijaalias_id) VALUES (3504,357,1243,1109,1,1,1,0,Null,Null,Null);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Ž16</v>
      </c>
      <c r="C137" s="27" t="s">
        <v>0</v>
      </c>
      <c r="D137" s="27" t="str">
        <f>IF(csv!F127="","",TRIM(csv!F127))</f>
        <v>Wanda</v>
      </c>
      <c r="E137" s="27" t="str">
        <f>IF(csv!E127="","",TRIM(csv!E127))</f>
        <v>Kovač</v>
      </c>
      <c r="F137" s="27" t="s">
        <v>0</v>
      </c>
      <c r="G137" s="69" t="str">
        <f>IF(csv!M127="","",TRIM(csv!M127))</f>
        <v>19:08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KAP</v>
      </c>
      <c r="K137" s="27" t="str">
        <f>IF(csv!Q127="","",TRIM(csv!Q127))</f>
        <v>OK Kapela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2"/>
        <v>ok</v>
      </c>
      <c r="P137" s="43"/>
      <c r="Q137" s="48" t="str">
        <f t="shared" si="93"/>
        <v>Ž16</v>
      </c>
      <c r="R137" s="69">
        <f>IF(Q137="","",IF(COUNTIF(Q$12:Q136,Q137)=0,R136+1,R136))</f>
        <v>11</v>
      </c>
      <c r="S137" s="69">
        <f t="shared" si="94"/>
        <v>215</v>
      </c>
      <c r="T137" s="69">
        <f t="shared" si="95"/>
        <v>237</v>
      </c>
      <c r="U137" s="62" t="str">
        <f t="shared" si="96"/>
        <v>Ž16</v>
      </c>
      <c r="V137" s="43" t="s">
        <v>0</v>
      </c>
      <c r="W137" s="209" t="str">
        <f t="shared" si="97"/>
        <v>Ž16</v>
      </c>
      <c r="X137" s="259">
        <f t="shared" si="98"/>
        <v>357</v>
      </c>
      <c r="Y137" s="210" t="str">
        <f t="shared" si="79"/>
        <v/>
      </c>
      <c r="Z137" s="43" t="s">
        <v>0</v>
      </c>
      <c r="AA137" s="48" t="str">
        <f t="shared" si="99"/>
        <v>CRO</v>
      </c>
      <c r="AB137" s="69">
        <f t="shared" si="100"/>
        <v>1</v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>CRO</v>
      </c>
      <c r="AK137" s="150">
        <f t="shared" si="103"/>
        <v>1</v>
      </c>
      <c r="AL137" s="43"/>
      <c r="AM137" s="48" t="str">
        <f t="shared" si="104"/>
        <v>Wanda</v>
      </c>
      <c r="AN137" s="27" t="str">
        <f t="shared" si="105"/>
        <v>Kovač</v>
      </c>
      <c r="AO137" s="69">
        <f t="shared" si="106"/>
        <v>1204</v>
      </c>
      <c r="AP137" s="69" t="str">
        <f t="shared" si="107"/>
        <v/>
      </c>
      <c r="AQ137" s="27" t="str">
        <f t="shared" si="108"/>
        <v>Wanda</v>
      </c>
      <c r="AR137" s="62" t="str">
        <f t="shared" si="109"/>
        <v>Kovač</v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>Wanda</v>
      </c>
      <c r="BI137" s="27" t="str">
        <f t="shared" si="115"/>
        <v>Kovač</v>
      </c>
      <c r="BJ137" s="69" t="str">
        <f t="shared" si="116"/>
        <v/>
      </c>
      <c r="BK137" s="49">
        <f t="shared" si="117"/>
        <v>1204</v>
      </c>
      <c r="BL137" s="43" t="s">
        <v>0</v>
      </c>
      <c r="BM137" s="48" t="str">
        <f t="shared" si="118"/>
        <v>KAP</v>
      </c>
      <c r="BN137" s="27" t="str">
        <f t="shared" si="119"/>
        <v>OK Kapela</v>
      </c>
      <c r="BO137" s="69">
        <f t="shared" si="120"/>
        <v>5</v>
      </c>
      <c r="BP137" s="69" t="str">
        <f t="shared" si="81"/>
        <v/>
      </c>
      <c r="BQ137" s="27" t="str">
        <f t="shared" si="82"/>
        <v>OK Kapela</v>
      </c>
      <c r="BR137" s="27" t="str" cm="1">
        <f t="array" ref="BR137">IFERROR(""&amp;INDEX(regNatjecatelj_klub,DI137),"")</f>
        <v>OK Kapela</v>
      </c>
      <c r="BS137" s="82" t="str">
        <f t="shared" si="121"/>
        <v/>
      </c>
      <c r="BT137" s="62" t="str">
        <f t="shared" si="122"/>
        <v>OK Kapela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Kapela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5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>19:08</v>
      </c>
      <c r="CP137" s="69" t="str">
        <f t="shared" si="130"/>
        <v>0</v>
      </c>
      <c r="CQ137" s="216" t="str">
        <f t="shared" si="131"/>
        <v/>
      </c>
      <c r="CR137" s="217">
        <f t="shared" si="156"/>
        <v>1148</v>
      </c>
      <c r="CS137" s="150">
        <f t="shared" si="83"/>
        <v>1</v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>Ž</v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>Wanda – Kovač</v>
      </c>
      <c r="DI137" s="49">
        <f t="shared" si="136"/>
        <v>378</v>
      </c>
      <c r="DJ137" s="43" t="s">
        <v>0</v>
      </c>
      <c r="DK137" s="48" t="str">
        <f t="shared" si="137"/>
        <v>Wanda – Kovač – OK Kapela</v>
      </c>
      <c r="DL137" s="49">
        <f t="shared" si="138"/>
        <v>378</v>
      </c>
      <c r="DM137" s="43" t="s">
        <v>0</v>
      </c>
      <c r="DN137" s="48" t="str">
        <f t="shared" si="139"/>
        <v>Wanda – Kovač – OK Kapela – Ž16</v>
      </c>
      <c r="DO137" s="49">
        <f t="shared" si="140"/>
        <v>378</v>
      </c>
      <c r="DP137" s="43" t="s">
        <v>0</v>
      </c>
      <c r="DQ137" s="54">
        <f t="shared" si="141"/>
        <v>378</v>
      </c>
      <c r="DR137" s="49" cm="1">
        <f t="array" ref="DR137">IF(DQ137&lt;&gt;"",INDEX(regNatjecatelj_id,DQ137,0),IF(BF137&lt;&gt;"",BF137,""))</f>
        <v>1204</v>
      </c>
      <c r="DS137" s="43" t="s">
        <v>0</v>
      </c>
      <c r="DT137" s="54" t="str">
        <f t="shared" si="142"/>
        <v>imepre</v>
      </c>
      <c r="DU137" s="69" t="str">
        <f t="shared" si="88"/>
        <v>klu</v>
      </c>
      <c r="DV137" s="69" t="str">
        <f t="shared" si="143"/>
        <v>kat</v>
      </c>
      <c r="DW137" s="69" t="str">
        <f t="shared" si="144"/>
        <v/>
      </c>
      <c r="DX137" s="62" t="str">
        <f t="shared" si="145"/>
        <v>imepre-klu-kat</v>
      </c>
      <c r="DY137" s="43" t="s">
        <v>0</v>
      </c>
      <c r="DZ137" s="54">
        <f>IF(AN137="","",MAX(DZ$12:DZ136)+1)</f>
        <v>3505</v>
      </c>
      <c r="EA137" s="69">
        <f t="shared" si="146"/>
        <v>357</v>
      </c>
      <c r="EB137" s="69">
        <f t="shared" si="147"/>
        <v>1204</v>
      </c>
      <c r="EC137" s="69">
        <f t="shared" si="148"/>
        <v>1148</v>
      </c>
      <c r="ED137" s="69">
        <f t="shared" si="149"/>
        <v>1</v>
      </c>
      <c r="EE137" s="69">
        <f t="shared" si="89"/>
        <v>1</v>
      </c>
      <c r="EF137" s="69">
        <f t="shared" si="150"/>
        <v>1</v>
      </c>
      <c r="EG137" s="69" t="str">
        <f t="shared" si="151"/>
        <v>0</v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>INSERT INTO rezultat(id,stazakategorija_id,imeprezime_id,vrijeme_sec,status_id,registracija,uparivanje_id,originalstatus_id,imeprezimealias_id,klubalias_id,kategorijaalias_id) VALUES (3505,357,1204,1148,1,1,1,0,Null,Null,Null);</v>
      </c>
      <c r="EM137" s="43" t="s">
        <v>0</v>
      </c>
      <c r="EN137" s="16" t="str">
        <f t="shared" si="91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7" s="43" t="s">
        <v>0</v>
      </c>
      <c r="EP137" s="167" t="str">
        <f t="shared" si="155"/>
        <v xml:space="preserve">
INSERT INTO rezultat(id,stazakategorija_id,imeprezime_id,vrijeme_sec,status_id,registracija,uparivanje_id,originalstatus_id,imeprezimealias_id,klubalias_id,kategorijaalias_id) VALUES (3505,357,1204,1148,1,1,1,0,Null,Null,Null);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Ž16</v>
      </c>
      <c r="C138" s="27" t="s">
        <v>0</v>
      </c>
      <c r="D138" s="27" t="str">
        <f>IF(csv!F128="","",TRIM(csv!F128))</f>
        <v>Monika</v>
      </c>
      <c r="E138" s="27" t="str">
        <f>IF(csv!E128="","",TRIM(csv!E128))</f>
        <v>Pavić</v>
      </c>
      <c r="F138" s="27" t="s">
        <v>0</v>
      </c>
      <c r="G138" s="69" t="str">
        <f>IF(csv!M128="","",TRIM(csv!M128))</f>
        <v>19:13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Vihor</v>
      </c>
      <c r="K138" s="27" t="str">
        <f>IF(csv!Q128="","",TRIM(csv!Q128))</f>
        <v>OK Vihor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2"/>
        <v>ok</v>
      </c>
      <c r="P138" s="43"/>
      <c r="Q138" s="48" t="str">
        <f t="shared" si="93"/>
        <v>Ž16</v>
      </c>
      <c r="R138" s="69">
        <f>IF(Q138="","",IF(COUNTIF(Q$12:Q137,Q138)=0,R137+1,R137))</f>
        <v>11</v>
      </c>
      <c r="S138" s="69">
        <f t="shared" si="94"/>
        <v>215</v>
      </c>
      <c r="T138" s="69">
        <f t="shared" si="95"/>
        <v>237</v>
      </c>
      <c r="U138" s="62" t="str">
        <f t="shared" si="96"/>
        <v>Ž16</v>
      </c>
      <c r="V138" s="43" t="s">
        <v>0</v>
      </c>
      <c r="W138" s="209" t="str">
        <f t="shared" si="97"/>
        <v>Ž16</v>
      </c>
      <c r="X138" s="259">
        <f t="shared" si="98"/>
        <v>357</v>
      </c>
      <c r="Y138" s="210" t="str">
        <f t="shared" si="79"/>
        <v/>
      </c>
      <c r="Z138" s="43" t="s">
        <v>0</v>
      </c>
      <c r="AA138" s="48" t="str">
        <f t="shared" si="99"/>
        <v>CRO</v>
      </c>
      <c r="AB138" s="69">
        <f t="shared" si="100"/>
        <v>1</v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>CRO</v>
      </c>
      <c r="AK138" s="150">
        <f t="shared" si="103"/>
        <v>1</v>
      </c>
      <c r="AL138" s="43"/>
      <c r="AM138" s="48" t="str">
        <f t="shared" si="104"/>
        <v>Monika</v>
      </c>
      <c r="AN138" s="27" t="str">
        <f t="shared" si="105"/>
        <v>Pavić</v>
      </c>
      <c r="AO138" s="69">
        <f t="shared" si="106"/>
        <v>1530</v>
      </c>
      <c r="AP138" s="69" t="str">
        <f t="shared" si="107"/>
        <v/>
      </c>
      <c r="AQ138" s="27" t="str">
        <f t="shared" si="108"/>
        <v>Monika</v>
      </c>
      <c r="AR138" s="62" t="str">
        <f t="shared" si="109"/>
        <v>Pavić</v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>Monika</v>
      </c>
      <c r="BI138" s="27" t="str">
        <f t="shared" si="115"/>
        <v>Pavić</v>
      </c>
      <c r="BJ138" s="69" t="str">
        <f t="shared" si="116"/>
        <v/>
      </c>
      <c r="BK138" s="49">
        <f t="shared" si="117"/>
        <v>1530</v>
      </c>
      <c r="BL138" s="43" t="s">
        <v>0</v>
      </c>
      <c r="BM138" s="48" t="str">
        <f t="shared" si="118"/>
        <v>Vihor</v>
      </c>
      <c r="BN138" s="27" t="str">
        <f t="shared" si="119"/>
        <v>OK Vihor</v>
      </c>
      <c r="BO138" s="69">
        <f t="shared" si="120"/>
        <v>12</v>
      </c>
      <c r="BP138" s="69" t="str">
        <f t="shared" si="81"/>
        <v/>
      </c>
      <c r="BQ138" s="27" t="str">
        <f t="shared" si="82"/>
        <v>OK Vihor</v>
      </c>
      <c r="BR138" s="27" t="str" cm="1">
        <f t="array" ref="BR138">IFERROR(""&amp;INDEX(regNatjecatelj_klub,DI138),"")</f>
        <v>OK Vihor</v>
      </c>
      <c r="BS138" s="82" t="str">
        <f t="shared" si="121"/>
        <v/>
      </c>
      <c r="BT138" s="62" t="str">
        <f t="shared" si="122"/>
        <v>OK Vihor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Vihor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12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>19:13</v>
      </c>
      <c r="CP138" s="69" t="str">
        <f t="shared" si="130"/>
        <v>0</v>
      </c>
      <c r="CQ138" s="216" t="str">
        <f t="shared" si="131"/>
        <v/>
      </c>
      <c r="CR138" s="217">
        <f t="shared" si="156"/>
        <v>1153</v>
      </c>
      <c r="CS138" s="150">
        <f t="shared" si="83"/>
        <v>1</v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>Ž</v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>Monika – Pavić</v>
      </c>
      <c r="DI138" s="49">
        <f t="shared" si="136"/>
        <v>996</v>
      </c>
      <c r="DJ138" s="43" t="s">
        <v>0</v>
      </c>
      <c r="DK138" s="48" t="str">
        <f t="shared" si="137"/>
        <v>Monika – Pavić – OK Vihor</v>
      </c>
      <c r="DL138" s="49">
        <f t="shared" si="138"/>
        <v>996</v>
      </c>
      <c r="DM138" s="43" t="s">
        <v>0</v>
      </c>
      <c r="DN138" s="48" t="str">
        <f t="shared" si="139"/>
        <v>Monika – Pavić – OK Vihor – Ž16</v>
      </c>
      <c r="DO138" s="49">
        <f t="shared" si="140"/>
        <v>996</v>
      </c>
      <c r="DP138" s="43" t="s">
        <v>0</v>
      </c>
      <c r="DQ138" s="54">
        <f t="shared" si="141"/>
        <v>996</v>
      </c>
      <c r="DR138" s="49" cm="1">
        <f t="array" ref="DR138">IF(DQ138&lt;&gt;"",INDEX(regNatjecatelj_id,DQ138,0),IF(BF138&lt;&gt;"",BF138,""))</f>
        <v>1530</v>
      </c>
      <c r="DS138" s="43" t="s">
        <v>0</v>
      </c>
      <c r="DT138" s="54" t="str">
        <f t="shared" si="142"/>
        <v>imepre</v>
      </c>
      <c r="DU138" s="69" t="str">
        <f t="shared" si="88"/>
        <v>klu</v>
      </c>
      <c r="DV138" s="69" t="str">
        <f t="shared" si="143"/>
        <v>kat</v>
      </c>
      <c r="DW138" s="69" t="str">
        <f t="shared" si="144"/>
        <v/>
      </c>
      <c r="DX138" s="62" t="str">
        <f t="shared" si="145"/>
        <v>imepre-klu-kat</v>
      </c>
      <c r="DY138" s="43" t="s">
        <v>0</v>
      </c>
      <c r="DZ138" s="54">
        <f>IF(AN138="","",MAX(DZ$12:DZ137)+1)</f>
        <v>3506</v>
      </c>
      <c r="EA138" s="69">
        <f t="shared" si="146"/>
        <v>357</v>
      </c>
      <c r="EB138" s="69">
        <f t="shared" si="147"/>
        <v>1530</v>
      </c>
      <c r="EC138" s="69">
        <f t="shared" si="148"/>
        <v>1153</v>
      </c>
      <c r="ED138" s="69">
        <f t="shared" si="149"/>
        <v>1</v>
      </c>
      <c r="EE138" s="69">
        <f t="shared" si="89"/>
        <v>1</v>
      </c>
      <c r="EF138" s="69">
        <f t="shared" si="150"/>
        <v>1</v>
      </c>
      <c r="EG138" s="69" t="str">
        <f t="shared" si="151"/>
        <v>0</v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>INSERT INTO rezultat(id,stazakategorija_id,imeprezime_id,vrijeme_sec,status_id,registracija,uparivanje_id,originalstatus_id,imeprezimealias_id,klubalias_id,kategorijaalias_id) VALUES (3506,357,1530,1153,1,1,1,0,Null,Null,Null);</v>
      </c>
      <c r="EM138" s="43" t="s">
        <v>0</v>
      </c>
      <c r="EN138" s="16" t="str">
        <f t="shared" si="91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8" s="43" t="s">
        <v>0</v>
      </c>
      <c r="EP138" s="167" t="str">
        <f t="shared" si="155"/>
        <v xml:space="preserve">
INSERT INTO rezultat(id,stazakategorija_id,imeprezime_id,vrijeme_sec,status_id,registracija,uparivanje_id,originalstatus_id,imeprezimealias_id,klubalias_id,kategorijaalias_id) VALUES (3506,357,1530,1153,1,1,1,0,Null,Null,Null);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Ž16</v>
      </c>
      <c r="C139" s="27" t="s">
        <v>0</v>
      </c>
      <c r="D139" s="27" t="str">
        <f>IF(csv!F129="","",TRIM(csv!F129))</f>
        <v>Mirela</v>
      </c>
      <c r="E139" s="27" t="str">
        <f>IF(csv!E129="","",TRIM(csv!E129))</f>
        <v>Obranić</v>
      </c>
      <c r="F139" s="27" t="s">
        <v>0</v>
      </c>
      <c r="G139" s="69" t="str">
        <f>IF(csv!M129="","",TRIM(csv!M129))</f>
        <v>24:44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JAP</v>
      </c>
      <c r="K139" s="27" t="str">
        <f>IF(csv!Q129="","",TRIM(csv!Q129))</f>
        <v>OK Japetić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2"/>
        <v>ok</v>
      </c>
      <c r="P139" s="43"/>
      <c r="Q139" s="48" t="str">
        <f t="shared" si="93"/>
        <v>Ž16</v>
      </c>
      <c r="R139" s="69">
        <f>IF(Q139="","",IF(COUNTIF(Q$12:Q138,Q139)=0,R138+1,R138))</f>
        <v>11</v>
      </c>
      <c r="S139" s="69">
        <f t="shared" si="94"/>
        <v>215</v>
      </c>
      <c r="T139" s="69">
        <f t="shared" si="95"/>
        <v>237</v>
      </c>
      <c r="U139" s="62" t="str">
        <f t="shared" si="96"/>
        <v>Ž16</v>
      </c>
      <c r="V139" s="43" t="s">
        <v>0</v>
      </c>
      <c r="W139" s="209" t="str">
        <f t="shared" si="97"/>
        <v>Ž16</v>
      </c>
      <c r="X139" s="259">
        <f t="shared" si="98"/>
        <v>357</v>
      </c>
      <c r="Y139" s="210" t="str">
        <f t="shared" si="79"/>
        <v/>
      </c>
      <c r="Z139" s="43" t="s">
        <v>0</v>
      </c>
      <c r="AA139" s="48" t="str">
        <f t="shared" si="99"/>
        <v>CRO</v>
      </c>
      <c r="AB139" s="69">
        <f t="shared" si="100"/>
        <v>1</v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>CRO</v>
      </c>
      <c r="AK139" s="150">
        <f t="shared" si="103"/>
        <v>1</v>
      </c>
      <c r="AL139" s="43"/>
      <c r="AM139" s="48" t="str">
        <f t="shared" si="104"/>
        <v>Mirela</v>
      </c>
      <c r="AN139" s="27" t="str">
        <f t="shared" si="105"/>
        <v>Obranić</v>
      </c>
      <c r="AO139" s="69">
        <f t="shared" si="106"/>
        <v>1940</v>
      </c>
      <c r="AP139" s="69" t="str">
        <f t="shared" si="107"/>
        <v/>
      </c>
      <c r="AQ139" s="27" t="str">
        <f t="shared" si="108"/>
        <v>Mirela</v>
      </c>
      <c r="AR139" s="62" t="str">
        <f t="shared" si="109"/>
        <v>Obranić</v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>Mirela</v>
      </c>
      <c r="BI139" s="27" t="str">
        <f t="shared" si="115"/>
        <v>Obranić</v>
      </c>
      <c r="BJ139" s="69" t="str">
        <f t="shared" si="116"/>
        <v/>
      </c>
      <c r="BK139" s="49">
        <f t="shared" si="117"/>
        <v>1940</v>
      </c>
      <c r="BL139" s="43" t="s">
        <v>0</v>
      </c>
      <c r="BM139" s="48" t="str">
        <f t="shared" si="118"/>
        <v>JAP</v>
      </c>
      <c r="BN139" s="27" t="str">
        <f t="shared" si="119"/>
        <v>OK Japetić</v>
      </c>
      <c r="BO139" s="69">
        <f t="shared" si="120"/>
        <v>3</v>
      </c>
      <c r="BP139" s="69" t="str">
        <f t="shared" si="81"/>
        <v/>
      </c>
      <c r="BQ139" s="27" t="str">
        <f t="shared" si="82"/>
        <v>OK Japetić</v>
      </c>
      <c r="BR139" s="27" t="str" cm="1">
        <f t="array" ref="BR139">IFERROR(""&amp;INDEX(regNatjecatelj_klub,DI139),"")</f>
        <v>OK Japetić</v>
      </c>
      <c r="BS139" s="82" t="str">
        <f t="shared" si="121"/>
        <v/>
      </c>
      <c r="BT139" s="62" t="str">
        <f t="shared" si="122"/>
        <v>OK Japetić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Japetić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3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>24:44</v>
      </c>
      <c r="CP139" s="69" t="str">
        <f t="shared" si="130"/>
        <v>0</v>
      </c>
      <c r="CQ139" s="216" t="str">
        <f t="shared" si="131"/>
        <v/>
      </c>
      <c r="CR139" s="217">
        <f t="shared" si="156"/>
        <v>1484</v>
      </c>
      <c r="CS139" s="150">
        <f t="shared" si="83"/>
        <v>1</v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>Ž</v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>Mirela – Obranić</v>
      </c>
      <c r="DI139" s="49">
        <f t="shared" si="136"/>
        <v>217</v>
      </c>
      <c r="DJ139" s="43" t="s">
        <v>0</v>
      </c>
      <c r="DK139" s="48" t="str">
        <f t="shared" si="137"/>
        <v>Mirela – Obranić – OK Japetić</v>
      </c>
      <c r="DL139" s="49">
        <f t="shared" si="138"/>
        <v>217</v>
      </c>
      <c r="DM139" s="43" t="s">
        <v>0</v>
      </c>
      <c r="DN139" s="48" t="str">
        <f t="shared" si="139"/>
        <v>Mirela – Obranić – OK Japetić – Ž16</v>
      </c>
      <c r="DO139" s="49">
        <f t="shared" si="140"/>
        <v>217</v>
      </c>
      <c r="DP139" s="43" t="s">
        <v>0</v>
      </c>
      <c r="DQ139" s="54">
        <f t="shared" si="141"/>
        <v>217</v>
      </c>
      <c r="DR139" s="49" cm="1">
        <f t="array" ref="DR139">IF(DQ139&lt;&gt;"",INDEX(regNatjecatelj_id,DQ139,0),IF(BF139&lt;&gt;"",BF139,""))</f>
        <v>1940</v>
      </c>
      <c r="DS139" s="43" t="s">
        <v>0</v>
      </c>
      <c r="DT139" s="54" t="str">
        <f t="shared" si="142"/>
        <v>imepre</v>
      </c>
      <c r="DU139" s="69" t="str">
        <f t="shared" si="88"/>
        <v>klu</v>
      </c>
      <c r="DV139" s="69" t="str">
        <f t="shared" si="143"/>
        <v>kat</v>
      </c>
      <c r="DW139" s="69" t="str">
        <f t="shared" si="144"/>
        <v/>
      </c>
      <c r="DX139" s="62" t="str">
        <f t="shared" si="145"/>
        <v>imepre-klu-kat</v>
      </c>
      <c r="DY139" s="43" t="s">
        <v>0</v>
      </c>
      <c r="DZ139" s="54">
        <f>IF(AN139="","",MAX(DZ$12:DZ138)+1)</f>
        <v>3507</v>
      </c>
      <c r="EA139" s="69">
        <f t="shared" si="146"/>
        <v>357</v>
      </c>
      <c r="EB139" s="69">
        <f t="shared" si="147"/>
        <v>1940</v>
      </c>
      <c r="EC139" s="69">
        <f t="shared" si="148"/>
        <v>1484</v>
      </c>
      <c r="ED139" s="69">
        <f t="shared" si="149"/>
        <v>1</v>
      </c>
      <c r="EE139" s="69">
        <f t="shared" si="89"/>
        <v>1</v>
      </c>
      <c r="EF139" s="69">
        <f t="shared" si="150"/>
        <v>1</v>
      </c>
      <c r="EG139" s="69" t="str">
        <f t="shared" si="151"/>
        <v>0</v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>INSERT INTO rezultat(id,stazakategorija_id,imeprezime_id,vrijeme_sec,status_id,registracija,uparivanje_id,originalstatus_id,imeprezimealias_id,klubalias_id,kategorijaalias_id) VALUES (3507,357,1940,1484,1,1,1,0,Null,Null,Null);</v>
      </c>
      <c r="EM139" s="43" t="s">
        <v>0</v>
      </c>
      <c r="EN139" s="16" t="str">
        <f t="shared" si="91"/>
        <v>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39" s="43" t="s">
        <v>0</v>
      </c>
      <c r="EP139" s="167" t="str">
        <f t="shared" si="155"/>
        <v xml:space="preserve">
INSERT INTO rezultat(id,stazakategorija_id,imeprezime_id,vrijeme_sec,status_id,registracija,uparivanje_id,originalstatus_id,imeprezimealias_id,klubalias_id,kategorijaalias_id) VALUES (3507,357,1940,1484,1,1,1,0,Null,Null,Null);
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Ž16</v>
      </c>
      <c r="C140" s="27" t="s">
        <v>0</v>
      </c>
      <c r="D140" s="27" t="str">
        <f>IF(csv!F130="","",TRIM(csv!F130))</f>
        <v>Mare</v>
      </c>
      <c r="E140" s="27" t="str">
        <f>IF(csv!E130="","",TRIM(csv!E130))</f>
        <v>Gršković</v>
      </c>
      <c r="F140" s="27" t="s">
        <v>0</v>
      </c>
      <c r="G140" s="69" t="str">
        <f>IF(csv!M130="","",TRIM(csv!M130))</f>
        <v>31:33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KAP</v>
      </c>
      <c r="K140" s="27" t="str">
        <f>IF(csv!Q130="","",TRIM(csv!Q130))</f>
        <v>OK Kapela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2"/>
        <v>ok</v>
      </c>
      <c r="P140" s="43"/>
      <c r="Q140" s="48" t="str">
        <f t="shared" si="93"/>
        <v>Ž16</v>
      </c>
      <c r="R140" s="69">
        <f>IF(Q140="","",IF(COUNTIF(Q$12:Q139,Q140)=0,R139+1,R139))</f>
        <v>11</v>
      </c>
      <c r="S140" s="69">
        <f t="shared" si="94"/>
        <v>215</v>
      </c>
      <c r="T140" s="69">
        <f t="shared" si="95"/>
        <v>237</v>
      </c>
      <c r="U140" s="62" t="str">
        <f t="shared" si="96"/>
        <v>Ž16</v>
      </c>
      <c r="V140" s="43" t="s">
        <v>0</v>
      </c>
      <c r="W140" s="209" t="str">
        <f t="shared" si="97"/>
        <v>Ž16</v>
      </c>
      <c r="X140" s="259">
        <f t="shared" si="98"/>
        <v>357</v>
      </c>
      <c r="Y140" s="210" t="str">
        <f t="shared" si="79"/>
        <v/>
      </c>
      <c r="Z140" s="43" t="s">
        <v>0</v>
      </c>
      <c r="AA140" s="48" t="str">
        <f t="shared" si="99"/>
        <v>CRO</v>
      </c>
      <c r="AB140" s="69">
        <f t="shared" si="100"/>
        <v>1</v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>CRO</v>
      </c>
      <c r="AK140" s="150">
        <f t="shared" si="103"/>
        <v>1</v>
      </c>
      <c r="AL140" s="43"/>
      <c r="AM140" s="48" t="str">
        <f t="shared" si="104"/>
        <v>Mare</v>
      </c>
      <c r="AN140" s="27" t="str">
        <f t="shared" si="105"/>
        <v>Gršković</v>
      </c>
      <c r="AO140" s="69">
        <f t="shared" si="106"/>
        <v>1378</v>
      </c>
      <c r="AP140" s="69" t="str">
        <f t="shared" si="107"/>
        <v/>
      </c>
      <c r="AQ140" s="27" t="str">
        <f t="shared" si="108"/>
        <v>Mare</v>
      </c>
      <c r="AR140" s="62" t="str">
        <f t="shared" si="109"/>
        <v>Gršković</v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>Mare</v>
      </c>
      <c r="BI140" s="27" t="str">
        <f t="shared" si="115"/>
        <v>Gršković</v>
      </c>
      <c r="BJ140" s="69" t="str">
        <f t="shared" si="116"/>
        <v/>
      </c>
      <c r="BK140" s="49">
        <f t="shared" si="117"/>
        <v>1378</v>
      </c>
      <c r="BL140" s="43" t="s">
        <v>0</v>
      </c>
      <c r="BM140" s="48" t="str">
        <f t="shared" si="118"/>
        <v>KAP</v>
      </c>
      <c r="BN140" s="27" t="str">
        <f t="shared" si="119"/>
        <v>OK Kapela</v>
      </c>
      <c r="BO140" s="69">
        <f t="shared" si="120"/>
        <v>5</v>
      </c>
      <c r="BP140" s="69" t="str">
        <f t="shared" si="81"/>
        <v/>
      </c>
      <c r="BQ140" s="27" t="str">
        <f t="shared" si="82"/>
        <v>OK Kapela</v>
      </c>
      <c r="BR140" s="27" t="str" cm="1">
        <f t="array" ref="BR140">IFERROR(""&amp;INDEX(regNatjecatelj_klub,DI140),"")</f>
        <v>OK Kapela</v>
      </c>
      <c r="BS140" s="82" t="str">
        <f t="shared" si="121"/>
        <v/>
      </c>
      <c r="BT140" s="62" t="str">
        <f t="shared" si="122"/>
        <v>OK Kapela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Kapela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5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>31:33</v>
      </c>
      <c r="CP140" s="69" t="str">
        <f t="shared" si="130"/>
        <v>0</v>
      </c>
      <c r="CQ140" s="216" t="str">
        <f t="shared" si="131"/>
        <v/>
      </c>
      <c r="CR140" s="217">
        <f t="shared" si="156"/>
        <v>1893</v>
      </c>
      <c r="CS140" s="150">
        <f t="shared" si="83"/>
        <v>1</v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>Ž</v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>Mare – Gršković</v>
      </c>
      <c r="DI140" s="49">
        <f t="shared" si="136"/>
        <v>358</v>
      </c>
      <c r="DJ140" s="43" t="s">
        <v>0</v>
      </c>
      <c r="DK140" s="48" t="str">
        <f t="shared" si="137"/>
        <v>Mare – Gršković – OK Kapela</v>
      </c>
      <c r="DL140" s="49">
        <f t="shared" si="138"/>
        <v>358</v>
      </c>
      <c r="DM140" s="43" t="s">
        <v>0</v>
      </c>
      <c r="DN140" s="48" t="str">
        <f t="shared" si="139"/>
        <v>Mare – Gršković – OK Kapela – Ž16</v>
      </c>
      <c r="DO140" s="49">
        <f t="shared" si="140"/>
        <v>358</v>
      </c>
      <c r="DP140" s="43" t="s">
        <v>0</v>
      </c>
      <c r="DQ140" s="54">
        <f t="shared" si="141"/>
        <v>358</v>
      </c>
      <c r="DR140" s="49" cm="1">
        <f t="array" ref="DR140">IF(DQ140&lt;&gt;"",INDEX(regNatjecatelj_id,DQ140,0),IF(BF140&lt;&gt;"",BF140,""))</f>
        <v>1378</v>
      </c>
      <c r="DS140" s="43" t="s">
        <v>0</v>
      </c>
      <c r="DT140" s="54" t="str">
        <f t="shared" si="142"/>
        <v>imepre</v>
      </c>
      <c r="DU140" s="69" t="str">
        <f t="shared" si="88"/>
        <v>klu</v>
      </c>
      <c r="DV140" s="69" t="str">
        <f t="shared" si="143"/>
        <v>kat</v>
      </c>
      <c r="DW140" s="69" t="str">
        <f t="shared" si="144"/>
        <v/>
      </c>
      <c r="DX140" s="62" t="str">
        <f t="shared" si="145"/>
        <v>imepre-klu-kat</v>
      </c>
      <c r="DY140" s="43" t="s">
        <v>0</v>
      </c>
      <c r="DZ140" s="54">
        <f>IF(AN140="","",MAX(DZ$12:DZ139)+1)</f>
        <v>3508</v>
      </c>
      <c r="EA140" s="69">
        <f t="shared" si="146"/>
        <v>357</v>
      </c>
      <c r="EB140" s="69">
        <f t="shared" si="147"/>
        <v>1378</v>
      </c>
      <c r="EC140" s="69">
        <f t="shared" si="148"/>
        <v>1893</v>
      </c>
      <c r="ED140" s="69">
        <f t="shared" si="149"/>
        <v>1</v>
      </c>
      <c r="EE140" s="69">
        <f t="shared" si="89"/>
        <v>1</v>
      </c>
      <c r="EF140" s="69">
        <f t="shared" si="150"/>
        <v>1</v>
      </c>
      <c r="EG140" s="69" t="str">
        <f t="shared" si="151"/>
        <v>0</v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>INSERT INTO rezultat(id,stazakategorija_id,imeprezime_id,vrijeme_sec,status_id,registracija,uparivanje_id,originalstatus_id,imeprezimealias_id,klubalias_id,kategorijaalias_id) VALUES (3508,357,1378,1893,1,1,1,0,Null,Null,Null);</v>
      </c>
      <c r="EM140" s="43" t="s">
        <v>0</v>
      </c>
      <c r="EN140" s="16" t="str">
        <f t="shared" si="91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40" s="43" t="s">
        <v>0</v>
      </c>
      <c r="EP140" s="167" t="str">
        <f t="shared" si="155"/>
        <v xml:space="preserve">
INSERT INTO rezultat(id,stazakategorija_id,imeprezime_id,vrijeme_sec,status_id,registracija,uparivanje_id,originalstatus_id,imeprezimealias_id,klubalias_id,kategorijaalias_id) VALUES (3508,357,1378,1893,1,1,1,0,Null,Null,Null);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Ž16</v>
      </c>
      <c r="C141" s="27" t="s">
        <v>0</v>
      </c>
      <c r="D141" s="27" t="str">
        <f>IF(csv!F131="","",TRIM(csv!F131))</f>
        <v>Vacant</v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>0</v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>Ž16</v>
      </c>
      <c r="R141" s="69">
        <f>IF(Q141="","",IF(COUNTIF(Q$12:Q140,Q141)=0,R140+1,R140))</f>
        <v>11</v>
      </c>
      <c r="S141" s="69">
        <f t="shared" si="94"/>
        <v>215</v>
      </c>
      <c r="T141" s="69">
        <f t="shared" si="95"/>
        <v>237</v>
      </c>
      <c r="U141" s="62" t="str">
        <f t="shared" si="96"/>
        <v>Ž16</v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/>
      </c>
      <c r="AK141" s="150" t="str">
        <f t="shared" si="103"/>
        <v/>
      </c>
      <c r="AL141" s="43"/>
      <c r="AM141" s="48" t="str">
        <f t="shared" si="104"/>
        <v/>
      </c>
      <c r="AN141" s="27" t="str">
        <f t="shared" si="105"/>
        <v/>
      </c>
      <c r="AO141" s="69" t="str">
        <f t="shared" si="106"/>
        <v/>
      </c>
      <c r="AP141" s="69" t="str">
        <f t="shared" si="107"/>
        <v/>
      </c>
      <c r="AQ141" s="27" t="str">
        <f t="shared" si="108"/>
        <v/>
      </c>
      <c r="AR141" s="62" t="str">
        <f t="shared" si="109"/>
        <v/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/>
      </c>
      <c r="BI141" s="27" t="str">
        <f t="shared" si="115"/>
        <v/>
      </c>
      <c r="BJ141" s="69" t="str">
        <f t="shared" si="116"/>
        <v/>
      </c>
      <c r="BK141" s="49" t="str">
        <f t="shared" si="117"/>
        <v/>
      </c>
      <c r="BL141" s="43" t="s">
        <v>0</v>
      </c>
      <c r="BM141" s="48" t="str">
        <f t="shared" si="118"/>
        <v/>
      </c>
      <c r="BN141" s="27" t="str">
        <f t="shared" si="119"/>
        <v/>
      </c>
      <c r="BO141" s="69" t="str">
        <f t="shared" si="120"/>
        <v/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1"/>
        <v/>
      </c>
      <c r="BT141" s="62" t="str">
        <f t="shared" si="122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/>
      </c>
      <c r="CP141" s="69" t="str">
        <f t="shared" si="130"/>
        <v>0</v>
      </c>
      <c r="CQ141" s="216" t="str">
        <f t="shared" si="131"/>
        <v/>
      </c>
      <c r="CR141" s="217" t="str">
        <f t="shared" si="156"/>
        <v/>
      </c>
      <c r="CS141" s="150" t="str">
        <f t="shared" ref="CS141:CS204" si="161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193" si="163">IF(Q141="","",LEFT(INDEX(regKategorija_oznaka,MATCH(S141,regKategorija_id,0)),1))</f>
        <v>Ž</v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/>
      </c>
      <c r="DI141" s="49" t="str">
        <f t="shared" si="136"/>
        <v/>
      </c>
      <c r="DJ141" s="43" t="s">
        <v>0</v>
      </c>
      <c r="DK141" s="48" t="str">
        <f t="shared" si="137"/>
        <v/>
      </c>
      <c r="DL141" s="49" t="str">
        <f t="shared" si="138"/>
        <v/>
      </c>
      <c r="DM141" s="43" t="s">
        <v>0</v>
      </c>
      <c r="DN141" s="48" t="str">
        <f t="shared" si="139"/>
        <v/>
      </c>
      <c r="DO141" s="49" t="str">
        <f t="shared" si="140"/>
        <v/>
      </c>
      <c r="DP141" s="43" t="s">
        <v>0</v>
      </c>
      <c r="DQ141" s="54" t="str">
        <f t="shared" si="141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2"/>
        <v/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3"/>
        <v/>
      </c>
      <c r="DW141" s="69" t="str">
        <f t="shared" si="144"/>
        <v/>
      </c>
      <c r="DX141" s="62" t="str">
        <f t="shared" si="145"/>
        <v/>
      </c>
      <c r="DY141" s="43" t="s">
        <v>0</v>
      </c>
      <c r="DZ141" s="54" t="str">
        <f>IF(AN141="","",MAX(DZ$12:DZ140)+1)</f>
        <v/>
      </c>
      <c r="EA141" s="69" t="str">
        <f t="shared" si="146"/>
        <v/>
      </c>
      <c r="EB141" s="69" t="str">
        <f t="shared" si="147"/>
        <v/>
      </c>
      <c r="EC141" s="69" t="str">
        <f t="shared" si="148"/>
        <v/>
      </c>
      <c r="ED141" s="69" t="str">
        <f t="shared" si="149"/>
        <v/>
      </c>
      <c r="EE141" s="69" t="str">
        <f t="shared" ref="EE141:EE204" si="167">IF(O141="","",IF(data_trka_je_rangirana=0,0,IF(OR(DO141="",DO141="NEMA"),0,1)))</f>
        <v/>
      </c>
      <c r="EF141" s="69" t="str">
        <f t="shared" si="150"/>
        <v/>
      </c>
      <c r="EG141" s="69" t="str">
        <f t="shared" si="151"/>
        <v/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/>
      </c>
      <c r="EM141" s="43" t="s">
        <v>0</v>
      </c>
      <c r="EN141" s="16" t="str">
        <f t="shared" ref="EN141:EN204" si="169">IF(DZ141="","",IF(AND(EE141=1,ED141&lt;&gt;6),"UPDATE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5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Ž16</v>
      </c>
      <c r="C142" s="27" t="s">
        <v>0</v>
      </c>
      <c r="D142" s="27" t="str">
        <f>IF(csv!F132="","",TRIM(csv!F132))</f>
        <v>Marta</v>
      </c>
      <c r="E142" s="27" t="str">
        <f>IF(csv!E132="","",TRIM(csv!E132))</f>
        <v>Nikolić</v>
      </c>
      <c r="F142" s="27" t="s">
        <v>0</v>
      </c>
      <c r="G142" s="69" t="str">
        <f>IF(csv!M132="","",TRIM(csv!M132))</f>
        <v>17:52</v>
      </c>
      <c r="H142" s="69" t="str">
        <f>IF(csv!N132="","",TRIM(csv!N132))</f>
        <v>3</v>
      </c>
      <c r="I142" s="27" t="s">
        <v>0</v>
      </c>
      <c r="J142" s="27" t="str">
        <f>IF(csv!P132="","",TRIM(csv!P132))</f>
        <v>Vihor</v>
      </c>
      <c r="K142" s="27" t="str">
        <f>IF(csv!Q132="","",TRIM(csv!Q132))</f>
        <v>OK Vihor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0">IF(E142="","","ok")</f>
        <v>ok</v>
      </c>
      <c r="P142" s="43"/>
      <c r="Q142" s="48" t="str">
        <f t="shared" ref="Q142:Q205" si="171">IF(B142="","",B142)</f>
        <v>Ž16</v>
      </c>
      <c r="R142" s="69">
        <f>IF(Q142="","",IF(COUNTIF(Q$12:Q141,Q142)=0,R141+1,R141))</f>
        <v>11</v>
      </c>
      <c r="S142" s="69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>215</v>
      </c>
      <c r="T142" s="69">
        <f t="shared" ref="T142:T205" si="173">IF(Q142="","",IFERROR(INDEX(natStaza_id,MATCH(Q142,natStaza_kategorija,0)),""))</f>
        <v>237</v>
      </c>
      <c r="U142" s="62" t="str">
        <f t="shared" ref="U142:U205" si="174">IF(T142="","",INDEX(natStaza_naziv,MATCH(T142,natStaza_id,0)))</f>
        <v>Ž16</v>
      </c>
      <c r="V142" s="43" t="s">
        <v>0</v>
      </c>
      <c r="W142" s="209" t="str">
        <f t="shared" ref="W142:W205" si="175">IF(O142="","",INDEX(regKategorija_oznaka,MATCH(S142,regKategorija_id,0)))</f>
        <v>Ž16</v>
      </c>
      <c r="X142" s="259">
        <f t="shared" ref="X142:X205" si="176">IF(W142="","",INDEX(natKategorija_stazaKatId,MATCH(S142,natKategorija_katRegId,0)))</f>
        <v>357</v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>CRO</v>
      </c>
      <c r="AB142" s="69">
        <f t="shared" ref="AB142:AB205" si="178">IF(AA142="","",IFERROR(INDEX(regDrzava_id,MATCH(AA142,regDrzava_oznaka,0)),"NEMA"))</f>
        <v>1</v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>CRO</v>
      </c>
      <c r="AK142" s="150">
        <f t="shared" ref="AK142:AK205" si="181">IF(AB142="","",IF(AB142="NEMA",AD142,AB142))</f>
        <v>1</v>
      </c>
      <c r="AL142" s="43"/>
      <c r="AM142" s="48" t="str">
        <f t="shared" ref="AM142:AM205" si="182">IF(O142="","",D142)</f>
        <v>Marta</v>
      </c>
      <c r="AN142" s="27" t="str">
        <f t="shared" ref="AN142:AN205" si="183">IF(O142="","",E142)</f>
        <v>Nikolić</v>
      </c>
      <c r="AO142" s="69">
        <f t="shared" ref="AO142:AO205" si="184">IF(AN142="","",IFERROR(INDEX(regNatjecatelj_id,MATCH(AM142&amp;" – "&amp;AN142,regNatjecatelj_imePrezime,0)),"NEMA"))</f>
        <v>1041</v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>Marta</v>
      </c>
      <c r="AR142" s="62" t="str">
        <f t="shared" ref="AR142:AR205" si="187">IF(O142="","",IF(OR(AP142="",AP142="NEMA"),AN142,INDEX(regNatjecatelj_prezime,MATCH(AP142,regNatjecatelj_id,0))))</f>
        <v>Nikolić</v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>Marta</v>
      </c>
      <c r="BI142" s="27" t="str">
        <f t="shared" ref="BI142:BI205" si="193">IF(O142="","",IF(BE142="",AR142,IF(BE142="NEMA",AY142,INDEX(regNatjecatelj_prezime,MATCH(BE142,regNatjecatelj_id,0)))))</f>
        <v>Nikolić</v>
      </c>
      <c r="BJ142" s="69" t="str">
        <f t="shared" ref="BJ142:BJ205" si="194">IF(AND(AP142&lt;&gt;"",AP142&lt;&gt;"NEMA"),AP142,IF(BD142&lt;&gt;"",BD142,""))</f>
        <v/>
      </c>
      <c r="BK142" s="49">
        <f t="shared" ref="BK142:BK205" si="195">IF(AND(AO142&lt;&gt;"",AO142&lt;&gt;"NEMA"),AO142,IF(AND(BE142&lt;&gt;"",BE142&lt;&gt;"NEMA"),BE142,IF(BF142&lt;&gt;"",BF142,"")))</f>
        <v>1041</v>
      </c>
      <c r="BL142" s="43" t="s">
        <v>0</v>
      </c>
      <c r="BM142" s="48" t="str">
        <f t="shared" ref="BM142:BM205" si="196">IF(O142="","",J142)</f>
        <v>Vihor</v>
      </c>
      <c r="BN142" s="27" t="str">
        <f t="shared" ref="BN142:BN205" si="197">IF(O142="","",K142)</f>
        <v>OK Vihor</v>
      </c>
      <c r="BO142" s="69">
        <f t="shared" ref="BO142:BO205" si="198">IF(BN142="","",IFERROR(INDEX(regKlub_id,MATCH(BN142,regKlub_naziv,0)),"NEMA"))</f>
        <v>12</v>
      </c>
      <c r="BP142" s="69" t="str">
        <f t="shared" si="159"/>
        <v/>
      </c>
      <c r="BQ142" s="27" t="str">
        <f t="shared" si="160"/>
        <v>OK Vihor</v>
      </c>
      <c r="BR142" s="27" t="str" cm="1">
        <f t="array" ref="BR142">IFERROR(""&amp;INDEX(regNatjecatelj_klub,DI142),"")</f>
        <v>OK Vihor</v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>OK Vihor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Vihor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12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>17:52</v>
      </c>
      <c r="CP142" s="69" t="str">
        <f t="shared" ref="CP142:CP205" si="208">IF(H142="","",H142)</f>
        <v>3</v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56"/>
        <v>1072</v>
      </c>
      <c r="CS142" s="150">
        <f t="shared" si="161"/>
        <v>3</v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>Ž</v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>Marta – Nikolić</v>
      </c>
      <c r="DI142" s="49">
        <f t="shared" ref="DI142:DI205" si="214">IF(DH142="","",IFERROR(MATCH(DH142,regNatjecatelj_imePrezime,0),"NEMA"))</f>
        <v>974</v>
      </c>
      <c r="DJ142" s="43" t="s">
        <v>0</v>
      </c>
      <c r="DK142" s="48" t="str">
        <f t="shared" ref="DK142:DK205" si="215">IF(O142="","",DH142 &amp; IF(CK142="",""," – " &amp; CK142))</f>
        <v>Marta – Nikolić – OK Vihor</v>
      </c>
      <c r="DL142" s="49">
        <f t="shared" ref="DL142:DL205" si="216">IF(DK142="","",IFERROR(MATCH(DK142,regNatjecatelj_imePrezimeKlub,0),"NEMA"))</f>
        <v>974</v>
      </c>
      <c r="DM142" s="43" t="s">
        <v>0</v>
      </c>
      <c r="DN142" s="48" t="str">
        <f t="shared" ref="DN142:DN205" si="217">IF(O142="","",DK142 &amp; IF(W142="",""," – " &amp; W142))</f>
        <v>Marta – Nikolić – OK Vihor – Ž16</v>
      </c>
      <c r="DO142" s="49">
        <f t="shared" ref="DO142:DO205" si="218">IF(DN142="","",IFERROR(MATCH(DN142,regNatjecatelj_imePrezimeKlubKategorija,0),"NEMA"))</f>
        <v>974</v>
      </c>
      <c r="DP142" s="43" t="s">
        <v>0</v>
      </c>
      <c r="DQ142" s="54">
        <f t="shared" ref="DQ142:DQ205" si="219">IF(DO142="","",IF(DO142&lt;&gt;"NEMA",DO142,IF(DL142&lt;&gt;"NEMA",DL142,IF(DI142&lt;&gt;"NEMA",DI142,""))))</f>
        <v>974</v>
      </c>
      <c r="DR142" s="49" cm="1">
        <f t="array" ref="DR142">IF(DQ142&lt;&gt;"",INDEX(regNatjecatelj_id,DQ142,0),IF(BF142&lt;&gt;"",BF142,""))</f>
        <v>1041</v>
      </c>
      <c r="DS142" s="43" t="s">
        <v>0</v>
      </c>
      <c r="DT142" s="54" t="str">
        <f t="shared" ref="DT142:DT205" si="220">IF(AN142="","",IF(BF142&lt;&gt;"","novo",IF(AP142="","imepre","imepre(ali)")))</f>
        <v>imepre</v>
      </c>
      <c r="DU142" s="69" t="str">
        <f t="shared" si="166"/>
        <v>klu</v>
      </c>
      <c r="DV142" s="69" t="str">
        <f t="shared" ref="DV142:DV205" si="221">IF(AN142="","","kat"&amp;IF(AND(W142&lt;&gt;Q142,Q142&lt;&gt;"Open"),"(ali)",""))</f>
        <v>kat</v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3509</v>
      </c>
      <c r="EA142" s="69">
        <f t="shared" ref="EA142:EA205" si="224">IF(AQ142="","",X142)</f>
        <v>357</v>
      </c>
      <c r="EB142" s="69">
        <f t="shared" ref="EB142:EB205" si="225">IF(DR142="","",DR142)</f>
        <v>1041</v>
      </c>
      <c r="EC142" s="69">
        <f t="shared" ref="EC142:EC205" si="226">IF(CR142="","",CR142)</f>
        <v>1072</v>
      </c>
      <c r="ED142" s="69">
        <f t="shared" ref="ED142:ED205" si="227">IF(CS142="","",IF(AND(EC142="",CS142=1),6,CS142))</f>
        <v>3</v>
      </c>
      <c r="EE142" s="69">
        <f t="shared" si="167"/>
        <v>1</v>
      </c>
      <c r="EF142" s="69">
        <f t="shared" ref="EF142:EF205" si="228">IF(DZ142="","",INDEX(regUparivanje_id,MATCH(DX142,regUparivanje_oznaka,0)))</f>
        <v>1</v>
      </c>
      <c r="EG142" s="69" t="str">
        <f t="shared" ref="EG142:EG205" si="229">IF(CS142="","",CP142)</f>
        <v>3</v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(3509,357,1041,1072,3,1,1,3,Null,Null,Null);</v>
      </c>
      <c r="EM142" s="43" t="s">
        <v>0</v>
      </c>
      <c r="EN142" s="16" t="str">
        <f t="shared" si="169"/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(3509,357,1041,1072,3,1,1,3,Null,Null,Null);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357)
                         		AND
                         	kategorija_liga.liga_id = 102)
		AND
	datum_od &lt;= '44493'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Ž20</v>
      </c>
      <c r="C143" s="27" t="s">
        <v>0</v>
      </c>
      <c r="D143" s="27" t="str">
        <f>IF(csv!F133="","",TRIM(csv!F133))</f>
        <v>Zdenka Petra</v>
      </c>
      <c r="E143" s="27" t="str">
        <f>IF(csv!E133="","",TRIM(csv!E133))</f>
        <v>Štambuk</v>
      </c>
      <c r="F143" s="27" t="s">
        <v>0</v>
      </c>
      <c r="G143" s="69" t="str">
        <f>IF(csv!M133="","",TRIM(csv!M133))</f>
        <v>14:13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OK MERZ CRO</v>
      </c>
      <c r="K143" s="27" t="str">
        <f>IF(csv!Q133="","",TRIM(csv!Q133))</f>
        <v>OK Ivan Merz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0"/>
        <v>ok</v>
      </c>
      <c r="P143" s="43"/>
      <c r="Q143" s="48" t="str">
        <f t="shared" si="171"/>
        <v>Ž20</v>
      </c>
      <c r="R143" s="69">
        <f>IF(Q143="","",IF(COUNTIF(Q$12:Q142,Q143)=0,R142+1,R142))</f>
        <v>12</v>
      </c>
      <c r="S143" s="69">
        <f t="shared" si="172"/>
        <v>214</v>
      </c>
      <c r="T143" s="69">
        <f t="shared" si="173"/>
        <v>236</v>
      </c>
      <c r="U143" s="62" t="str">
        <f t="shared" si="174"/>
        <v>Ž35 – Ž20</v>
      </c>
      <c r="V143" s="43" t="s">
        <v>0</v>
      </c>
      <c r="W143" s="209" t="str">
        <f t="shared" si="175"/>
        <v>Ž20</v>
      </c>
      <c r="X143" s="259">
        <f t="shared" si="176"/>
        <v>358</v>
      </c>
      <c r="Y143" s="210" t="str">
        <f t="shared" si="157"/>
        <v/>
      </c>
      <c r="Z143" s="43" t="s">
        <v>0</v>
      </c>
      <c r="AA143" s="48" t="str">
        <f t="shared" si="177"/>
        <v>CRO</v>
      </c>
      <c r="AB143" s="69">
        <f t="shared" si="178"/>
        <v>1</v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>CRO</v>
      </c>
      <c r="AK143" s="150">
        <f t="shared" si="181"/>
        <v>1</v>
      </c>
      <c r="AL143" s="43"/>
      <c r="AM143" s="48" t="str">
        <f t="shared" si="182"/>
        <v>Zdenka Petra</v>
      </c>
      <c r="AN143" s="27" t="str">
        <f t="shared" si="183"/>
        <v>Štambuk</v>
      </c>
      <c r="AO143" s="69">
        <f t="shared" si="184"/>
        <v>1424</v>
      </c>
      <c r="AP143" s="69" t="str">
        <f t="shared" si="185"/>
        <v/>
      </c>
      <c r="AQ143" s="27" t="str">
        <f t="shared" si="186"/>
        <v>Zdenka Petra</v>
      </c>
      <c r="AR143" s="62" t="str">
        <f t="shared" si="187"/>
        <v>Štambuk</v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>Zdenka Petra</v>
      </c>
      <c r="BI143" s="27" t="str">
        <f t="shared" si="193"/>
        <v>Štambuk</v>
      </c>
      <c r="BJ143" s="69" t="str">
        <f t="shared" si="194"/>
        <v/>
      </c>
      <c r="BK143" s="49">
        <f t="shared" si="195"/>
        <v>1424</v>
      </c>
      <c r="BL143" s="43" t="s">
        <v>0</v>
      </c>
      <c r="BM143" s="48" t="str">
        <f t="shared" si="196"/>
        <v>OK MERZ CRO</v>
      </c>
      <c r="BN143" s="27" t="str">
        <f t="shared" si="197"/>
        <v>OK Ivan Merz</v>
      </c>
      <c r="BO143" s="69">
        <f t="shared" si="198"/>
        <v>2</v>
      </c>
      <c r="BP143" s="69" t="str">
        <f t="shared" si="159"/>
        <v/>
      </c>
      <c r="BQ143" s="27" t="str">
        <f t="shared" si="160"/>
        <v>OK Ivan Merz</v>
      </c>
      <c r="BR143" s="27" t="str" cm="1">
        <f t="array" ref="BR143">IFERROR(""&amp;INDEX(regNatjecatelj_klub,DI143),"")</f>
        <v>OK Ivan Merz</v>
      </c>
      <c r="BS143" s="82" t="str">
        <f t="shared" si="199"/>
        <v/>
      </c>
      <c r="BT143" s="62" t="str">
        <f t="shared" si="200"/>
        <v>OK Ivan Merz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Ivan Merz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2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>14:13</v>
      </c>
      <c r="CP143" s="69" t="str">
        <f t="shared" si="208"/>
        <v>0</v>
      </c>
      <c r="CQ143" s="216" t="str">
        <f t="shared" si="209"/>
        <v/>
      </c>
      <c r="CR143" s="217">
        <f t="shared" si="156"/>
        <v>853</v>
      </c>
      <c r="CS143" s="150">
        <f t="shared" si="161"/>
        <v>1</v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>Ž</v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>Zdenka Petra – Štambuk</v>
      </c>
      <c r="DI143" s="49">
        <f t="shared" si="214"/>
        <v>162</v>
      </c>
      <c r="DJ143" s="43" t="s">
        <v>0</v>
      </c>
      <c r="DK143" s="48" t="str">
        <f t="shared" si="215"/>
        <v>Zdenka Petra – Štambuk – OK Ivan Merz</v>
      </c>
      <c r="DL143" s="49">
        <f t="shared" si="216"/>
        <v>162</v>
      </c>
      <c r="DM143" s="43" t="s">
        <v>0</v>
      </c>
      <c r="DN143" s="48" t="str">
        <f t="shared" si="217"/>
        <v>Zdenka Petra – Štambuk – OK Ivan Merz – Ž20</v>
      </c>
      <c r="DO143" s="49">
        <f t="shared" si="218"/>
        <v>162</v>
      </c>
      <c r="DP143" s="43" t="s">
        <v>0</v>
      </c>
      <c r="DQ143" s="54">
        <f t="shared" si="219"/>
        <v>162</v>
      </c>
      <c r="DR143" s="49" cm="1">
        <f t="array" ref="DR143">IF(DQ143&lt;&gt;"",INDEX(regNatjecatelj_id,DQ143,0),IF(BF143&lt;&gt;"",BF143,""))</f>
        <v>1424</v>
      </c>
      <c r="DS143" s="43" t="s">
        <v>0</v>
      </c>
      <c r="DT143" s="54" t="str">
        <f t="shared" si="220"/>
        <v>imepre</v>
      </c>
      <c r="DU143" s="69" t="str">
        <f t="shared" si="166"/>
        <v>klu</v>
      </c>
      <c r="DV143" s="69" t="str">
        <f t="shared" si="221"/>
        <v>kat</v>
      </c>
      <c r="DW143" s="69" t="str">
        <f t="shared" si="222"/>
        <v/>
      </c>
      <c r="DX143" s="62" t="str">
        <f t="shared" si="223"/>
        <v>imepre-klu-kat</v>
      </c>
      <c r="DY143" s="43" t="s">
        <v>0</v>
      </c>
      <c r="DZ143" s="54">
        <f>IF(AN143="","",MAX(DZ$12:DZ142)+1)</f>
        <v>3510</v>
      </c>
      <c r="EA143" s="69">
        <f t="shared" si="224"/>
        <v>358</v>
      </c>
      <c r="EB143" s="69">
        <f t="shared" si="225"/>
        <v>1424</v>
      </c>
      <c r="EC143" s="69">
        <f t="shared" si="226"/>
        <v>853</v>
      </c>
      <c r="ED143" s="69">
        <f t="shared" si="227"/>
        <v>1</v>
      </c>
      <c r="EE143" s="69">
        <f t="shared" si="167"/>
        <v>1</v>
      </c>
      <c r="EF143" s="69">
        <f t="shared" si="228"/>
        <v>1</v>
      </c>
      <c r="EG143" s="69" t="str">
        <f t="shared" si="229"/>
        <v>0</v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>INSERT INTO rezultat(id,stazakategorija_id,imeprezime_id,vrijeme_sec,status_id,registracija,uparivanje_id,originalstatus_id,imeprezimealias_id,klubalias_id,kategorijaalias_id) VALUES (3510,358,1424,853,1,1,1,0,Null,Null,Null);</v>
      </c>
      <c r="EM143" s="43" t="s">
        <v>0</v>
      </c>
      <c r="EN143" s="16" t="str">
        <f t="shared" si="169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O143" s="43" t="s">
        <v>0</v>
      </c>
      <c r="EP143" s="167" t="str">
        <f t="shared" si="233"/>
        <v xml:space="preserve">
INSERT INTO rezultat(id,stazakategorija_id,imeprezime_id,vrijeme_sec,status_id,registracija,uparivanje_id,originalstatus_id,imeprezimealias_id,klubalias_id,kategorijaalias_id) VALUES (3510,358,1424,853,1,1,1,0,Null,Null,Null);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Ž20</v>
      </c>
      <c r="C144" s="27" t="s">
        <v>0</v>
      </c>
      <c r="D144" s="27" t="str">
        <f>IF(csv!F134="","",TRIM(csv!F134))</f>
        <v>Jelena</v>
      </c>
      <c r="E144" s="27" t="str">
        <f>IF(csv!E134="","",TRIM(csv!E134))</f>
        <v>Lesjak</v>
      </c>
      <c r="F144" s="27" t="s">
        <v>0</v>
      </c>
      <c r="G144" s="69" t="str">
        <f>IF(csv!M134="","",TRIM(csv!M134))</f>
        <v>20:28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JAP</v>
      </c>
      <c r="K144" s="27" t="str">
        <f>IF(csv!Q134="","",TRIM(csv!Q134))</f>
        <v>OK Japetić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0"/>
        <v>ok</v>
      </c>
      <c r="P144" s="43"/>
      <c r="Q144" s="48" t="str">
        <f t="shared" si="171"/>
        <v>Ž20</v>
      </c>
      <c r="R144" s="69">
        <f>IF(Q144="","",IF(COUNTIF(Q$12:Q143,Q144)=0,R143+1,R143))</f>
        <v>12</v>
      </c>
      <c r="S144" s="69">
        <f t="shared" si="172"/>
        <v>214</v>
      </c>
      <c r="T144" s="69">
        <f t="shared" si="173"/>
        <v>236</v>
      </c>
      <c r="U144" s="62" t="str">
        <f t="shared" si="174"/>
        <v>Ž35 – Ž20</v>
      </c>
      <c r="V144" s="43" t="s">
        <v>0</v>
      </c>
      <c r="W144" s="209" t="str">
        <f t="shared" si="175"/>
        <v>Ž20</v>
      </c>
      <c r="X144" s="259">
        <f t="shared" si="176"/>
        <v>358</v>
      </c>
      <c r="Y144" s="210" t="str">
        <f t="shared" si="157"/>
        <v/>
      </c>
      <c r="Z144" s="43" t="s">
        <v>0</v>
      </c>
      <c r="AA144" s="48" t="str">
        <f t="shared" si="177"/>
        <v>CRO</v>
      </c>
      <c r="AB144" s="69">
        <f t="shared" si="178"/>
        <v>1</v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>CRO</v>
      </c>
      <c r="AK144" s="150">
        <f t="shared" si="181"/>
        <v>1</v>
      </c>
      <c r="AL144" s="43"/>
      <c r="AM144" s="48" t="str">
        <f t="shared" si="182"/>
        <v>Jelena</v>
      </c>
      <c r="AN144" s="27" t="str">
        <f t="shared" si="183"/>
        <v>Lesjak</v>
      </c>
      <c r="AO144" s="69">
        <f t="shared" si="184"/>
        <v>1469</v>
      </c>
      <c r="AP144" s="69" t="str">
        <f t="shared" si="185"/>
        <v/>
      </c>
      <c r="AQ144" s="27" t="str">
        <f t="shared" si="186"/>
        <v>Jelena</v>
      </c>
      <c r="AR144" s="62" t="str">
        <f t="shared" si="187"/>
        <v>Lesjak</v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>Jelena</v>
      </c>
      <c r="BI144" s="27" t="str">
        <f t="shared" si="193"/>
        <v>Lesjak</v>
      </c>
      <c r="BJ144" s="69" t="str">
        <f t="shared" si="194"/>
        <v/>
      </c>
      <c r="BK144" s="49">
        <f t="shared" si="195"/>
        <v>1469</v>
      </c>
      <c r="BL144" s="43" t="s">
        <v>0</v>
      </c>
      <c r="BM144" s="48" t="str">
        <f t="shared" si="196"/>
        <v>JAP</v>
      </c>
      <c r="BN144" s="27" t="str">
        <f t="shared" si="197"/>
        <v>OK Japetić</v>
      </c>
      <c r="BO144" s="69">
        <f t="shared" si="198"/>
        <v>3</v>
      </c>
      <c r="BP144" s="69" t="str">
        <f t="shared" si="159"/>
        <v/>
      </c>
      <c r="BQ144" s="27" t="str">
        <f t="shared" si="160"/>
        <v>OK Japetić</v>
      </c>
      <c r="BR144" s="27" t="str" cm="1">
        <f t="array" ref="BR144">IFERROR(""&amp;INDEX(regNatjecatelj_klub,DI144),"")</f>
        <v>OK Japetić</v>
      </c>
      <c r="BS144" s="82" t="str">
        <f t="shared" si="199"/>
        <v/>
      </c>
      <c r="BT144" s="62" t="str">
        <f t="shared" si="200"/>
        <v>OK Japetić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Japetić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3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>20:28</v>
      </c>
      <c r="CP144" s="69" t="str">
        <f t="shared" si="208"/>
        <v>0</v>
      </c>
      <c r="CQ144" s="216" t="str">
        <f t="shared" si="209"/>
        <v/>
      </c>
      <c r="CR144" s="217">
        <f t="shared" si="156"/>
        <v>1228</v>
      </c>
      <c r="CS144" s="150">
        <f t="shared" si="161"/>
        <v>1</v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>Ž</v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>Jelena – Lesjak</v>
      </c>
      <c r="DI144" s="49">
        <f t="shared" si="214"/>
        <v>200</v>
      </c>
      <c r="DJ144" s="43" t="s">
        <v>0</v>
      </c>
      <c r="DK144" s="48" t="str">
        <f t="shared" si="215"/>
        <v>Jelena – Lesjak – OK Japetić</v>
      </c>
      <c r="DL144" s="49">
        <f t="shared" si="216"/>
        <v>200</v>
      </c>
      <c r="DM144" s="43" t="s">
        <v>0</v>
      </c>
      <c r="DN144" s="48" t="str">
        <f t="shared" si="217"/>
        <v>Jelena – Lesjak – OK Japetić – Ž20</v>
      </c>
      <c r="DO144" s="49">
        <f t="shared" si="218"/>
        <v>200</v>
      </c>
      <c r="DP144" s="43" t="s">
        <v>0</v>
      </c>
      <c r="DQ144" s="54">
        <f t="shared" si="219"/>
        <v>200</v>
      </c>
      <c r="DR144" s="49" cm="1">
        <f t="array" ref="DR144">IF(DQ144&lt;&gt;"",INDEX(regNatjecatelj_id,DQ144,0),IF(BF144&lt;&gt;"",BF144,""))</f>
        <v>1469</v>
      </c>
      <c r="DS144" s="43" t="s">
        <v>0</v>
      </c>
      <c r="DT144" s="54" t="str">
        <f t="shared" si="220"/>
        <v>imepre</v>
      </c>
      <c r="DU144" s="69" t="str">
        <f t="shared" si="166"/>
        <v>klu</v>
      </c>
      <c r="DV144" s="69" t="str">
        <f t="shared" si="221"/>
        <v>kat</v>
      </c>
      <c r="DW144" s="69" t="str">
        <f t="shared" si="222"/>
        <v/>
      </c>
      <c r="DX144" s="62" t="str">
        <f t="shared" si="223"/>
        <v>imepre-klu-kat</v>
      </c>
      <c r="DY144" s="43" t="s">
        <v>0</v>
      </c>
      <c r="DZ144" s="54">
        <f>IF(AN144="","",MAX(DZ$12:DZ143)+1)</f>
        <v>3511</v>
      </c>
      <c r="EA144" s="69">
        <f t="shared" si="224"/>
        <v>358</v>
      </c>
      <c r="EB144" s="69">
        <f t="shared" si="225"/>
        <v>1469</v>
      </c>
      <c r="EC144" s="69">
        <f t="shared" si="226"/>
        <v>1228</v>
      </c>
      <c r="ED144" s="69">
        <f t="shared" si="227"/>
        <v>1</v>
      </c>
      <c r="EE144" s="69">
        <f t="shared" si="167"/>
        <v>1</v>
      </c>
      <c r="EF144" s="69">
        <f t="shared" si="228"/>
        <v>1</v>
      </c>
      <c r="EG144" s="69" t="str">
        <f t="shared" si="229"/>
        <v>0</v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>INSERT INTO rezultat(id,stazakategorija_id,imeprezime_id,vrijeme_sec,status_id,registracija,uparivanje_id,originalstatus_id,imeprezimealias_id,klubalias_id,kategorijaalias_id) VALUES (3511,358,1469,1228,1,1,1,0,Null,Null,Null);</v>
      </c>
      <c r="EM144" s="43" t="s">
        <v>0</v>
      </c>
      <c r="EN144" s="16" t="str">
        <f t="shared" si="169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O144" s="43" t="s">
        <v>0</v>
      </c>
      <c r="EP144" s="167" t="str">
        <f t="shared" si="233"/>
        <v xml:space="preserve">
INSERT INTO rezultat(id,stazakategorija_id,imeprezime_id,vrijeme_sec,status_id,registracija,uparivanje_id,originalstatus_id,imeprezimealias_id,klubalias_id,kategorijaalias_id) VALUES (3511,358,1469,1228,1,1,1,0,Null,Null,Null);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Ž20</v>
      </c>
      <c r="C145" s="27" t="s">
        <v>0</v>
      </c>
      <c r="D145" s="27" t="str">
        <f>IF(csv!F135="","",TRIM(csv!F135))</f>
        <v>Ana</v>
      </c>
      <c r="E145" s="27" t="str">
        <f>IF(csv!E135="","",TRIM(csv!E135))</f>
        <v>Srebačić</v>
      </c>
      <c r="F145" s="27" t="s">
        <v>0</v>
      </c>
      <c r="G145" s="69" t="str">
        <f>IF(csv!M135="","",TRIM(csv!M135))</f>
        <v>24:30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OK Varaždin</v>
      </c>
      <c r="K145" s="27" t="str">
        <f>IF(csv!Q135="","",TRIM(csv!Q135))</f>
        <v>OK Varaždin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0"/>
        <v>ok</v>
      </c>
      <c r="P145" s="43"/>
      <c r="Q145" s="48" t="str">
        <f t="shared" si="171"/>
        <v>Ž20</v>
      </c>
      <c r="R145" s="69">
        <f>IF(Q145="","",IF(COUNTIF(Q$12:Q144,Q145)=0,R144+1,R144))</f>
        <v>12</v>
      </c>
      <c r="S145" s="69">
        <f t="shared" si="172"/>
        <v>214</v>
      </c>
      <c r="T145" s="69">
        <f t="shared" si="173"/>
        <v>236</v>
      </c>
      <c r="U145" s="62" t="str">
        <f t="shared" si="174"/>
        <v>Ž35 – Ž20</v>
      </c>
      <c r="V145" s="43" t="s">
        <v>0</v>
      </c>
      <c r="W145" s="209" t="str">
        <f t="shared" si="175"/>
        <v>Ž20</v>
      </c>
      <c r="X145" s="259">
        <f t="shared" si="176"/>
        <v>358</v>
      </c>
      <c r="Y145" s="210" t="str">
        <f t="shared" si="157"/>
        <v/>
      </c>
      <c r="Z145" s="43" t="s">
        <v>0</v>
      </c>
      <c r="AA145" s="48" t="str">
        <f t="shared" si="177"/>
        <v>CRO</v>
      </c>
      <c r="AB145" s="69">
        <f t="shared" si="178"/>
        <v>1</v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>CRO</v>
      </c>
      <c r="AK145" s="150">
        <f t="shared" si="181"/>
        <v>1</v>
      </c>
      <c r="AL145" s="43"/>
      <c r="AM145" s="48" t="str">
        <f t="shared" si="182"/>
        <v>Ana</v>
      </c>
      <c r="AN145" s="27" t="str">
        <f t="shared" si="183"/>
        <v>Srebačić</v>
      </c>
      <c r="AO145" s="69">
        <f t="shared" si="184"/>
        <v>1840</v>
      </c>
      <c r="AP145" s="69" t="str">
        <f t="shared" si="185"/>
        <v/>
      </c>
      <c r="AQ145" s="27" t="str">
        <f t="shared" si="186"/>
        <v>Ana</v>
      </c>
      <c r="AR145" s="62" t="str">
        <f t="shared" si="187"/>
        <v>Srebačić</v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>Ana</v>
      </c>
      <c r="BI145" s="27" t="str">
        <f t="shared" si="193"/>
        <v>Srebačić</v>
      </c>
      <c r="BJ145" s="69" t="str">
        <f t="shared" si="194"/>
        <v/>
      </c>
      <c r="BK145" s="49">
        <f t="shared" si="195"/>
        <v>1840</v>
      </c>
      <c r="BL145" s="43" t="s">
        <v>0</v>
      </c>
      <c r="BM145" s="48" t="str">
        <f t="shared" si="196"/>
        <v>OK Varaždin</v>
      </c>
      <c r="BN145" s="27" t="str">
        <f t="shared" si="197"/>
        <v>OK Varaždin</v>
      </c>
      <c r="BO145" s="69">
        <f t="shared" si="198"/>
        <v>11</v>
      </c>
      <c r="BP145" s="69" t="str">
        <f t="shared" si="159"/>
        <v/>
      </c>
      <c r="BQ145" s="27" t="str">
        <f t="shared" si="160"/>
        <v>OK Varaždin</v>
      </c>
      <c r="BR145" s="27" t="str" cm="1">
        <f t="array" ref="BR145">IFERROR(""&amp;INDEX(regNatjecatelj_klub,DI145),"")</f>
        <v>OK Varaždin</v>
      </c>
      <c r="BS145" s="82" t="str">
        <f t="shared" si="199"/>
        <v/>
      </c>
      <c r="BT145" s="62" t="str">
        <f t="shared" si="200"/>
        <v>OK Varaždin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Varaždin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11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>24:30</v>
      </c>
      <c r="CP145" s="69" t="str">
        <f t="shared" si="208"/>
        <v>0</v>
      </c>
      <c r="CQ145" s="216" t="str">
        <f t="shared" si="209"/>
        <v/>
      </c>
      <c r="CR145" s="217">
        <f t="shared" si="156"/>
        <v>1470</v>
      </c>
      <c r="CS145" s="150">
        <f t="shared" si="161"/>
        <v>1</v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>Ž</v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>Ana – Srebačić</v>
      </c>
      <c r="DI145" s="49">
        <f t="shared" si="214"/>
        <v>742</v>
      </c>
      <c r="DJ145" s="43" t="s">
        <v>0</v>
      </c>
      <c r="DK145" s="48" t="str">
        <f t="shared" si="215"/>
        <v>Ana – Srebačić – OK Varaždin</v>
      </c>
      <c r="DL145" s="49">
        <f t="shared" si="216"/>
        <v>742</v>
      </c>
      <c r="DM145" s="43" t="s">
        <v>0</v>
      </c>
      <c r="DN145" s="48" t="str">
        <f t="shared" si="217"/>
        <v>Ana – Srebačić – OK Varaždin – Ž20</v>
      </c>
      <c r="DO145" s="49">
        <f t="shared" si="218"/>
        <v>742</v>
      </c>
      <c r="DP145" s="43" t="s">
        <v>0</v>
      </c>
      <c r="DQ145" s="54">
        <f t="shared" si="219"/>
        <v>742</v>
      </c>
      <c r="DR145" s="49" cm="1">
        <f t="array" ref="DR145">IF(DQ145&lt;&gt;"",INDEX(regNatjecatelj_id,DQ145,0),IF(BF145&lt;&gt;"",BF145,""))</f>
        <v>1840</v>
      </c>
      <c r="DS145" s="43" t="s">
        <v>0</v>
      </c>
      <c r="DT145" s="54" t="str">
        <f t="shared" si="220"/>
        <v>imepre</v>
      </c>
      <c r="DU145" s="69" t="str">
        <f t="shared" si="166"/>
        <v>klu</v>
      </c>
      <c r="DV145" s="69" t="str">
        <f t="shared" si="221"/>
        <v>kat</v>
      </c>
      <c r="DW145" s="69" t="str">
        <f t="shared" si="222"/>
        <v/>
      </c>
      <c r="DX145" s="62" t="str">
        <f t="shared" si="223"/>
        <v>imepre-klu-kat</v>
      </c>
      <c r="DY145" s="43" t="s">
        <v>0</v>
      </c>
      <c r="DZ145" s="54">
        <f>IF(AN145="","",MAX(DZ$12:DZ144)+1)</f>
        <v>3512</v>
      </c>
      <c r="EA145" s="69">
        <f t="shared" si="224"/>
        <v>358</v>
      </c>
      <c r="EB145" s="69">
        <f t="shared" si="225"/>
        <v>1840</v>
      </c>
      <c r="EC145" s="69">
        <f t="shared" si="226"/>
        <v>1470</v>
      </c>
      <c r="ED145" s="69">
        <f t="shared" si="227"/>
        <v>1</v>
      </c>
      <c r="EE145" s="69">
        <f t="shared" si="167"/>
        <v>1</v>
      </c>
      <c r="EF145" s="69">
        <f t="shared" si="228"/>
        <v>1</v>
      </c>
      <c r="EG145" s="69" t="str">
        <f t="shared" si="229"/>
        <v>0</v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>INSERT INTO rezultat(id,stazakategorija_id,imeprezime_id,vrijeme_sec,status_id,registracija,uparivanje_id,originalstatus_id,imeprezimealias_id,klubalias_id,kategorijaalias_id) VALUES (3512,358,1840,1470,1,1,1,0,Null,Null,Null);</v>
      </c>
      <c r="EM145" s="43" t="s">
        <v>0</v>
      </c>
      <c r="EN145" s="16" t="str">
        <f t="shared" si="169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O145" s="43" t="s">
        <v>0</v>
      </c>
      <c r="EP145" s="167" t="str">
        <f t="shared" si="233"/>
        <v xml:space="preserve">
INSERT INTO rezultat(id,stazakategorija_id,imeprezime_id,vrijeme_sec,status_id,registracija,uparivanje_id,originalstatus_id,imeprezimealias_id,klubalias_id,kategorijaalias_id) VALUES (3512,358,1840,1470,1,1,1,0,Null,Null,Null);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358)
                         		AND
                         	kategorija_liga.liga_id = 102)
		AND
	datum_od &lt;= '44493'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Ž20</v>
      </c>
      <c r="C146" s="27" t="s">
        <v>0</v>
      </c>
      <c r="D146" s="27" t="str">
        <f>IF(csv!F136="","",TRIM(csv!F136))</f>
        <v>Vacant</v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>0</v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0"/>
        <v/>
      </c>
      <c r="P146" s="43"/>
      <c r="Q146" s="48" t="str">
        <f t="shared" si="171"/>
        <v>Ž20</v>
      </c>
      <c r="R146" s="69">
        <f>IF(Q146="","",IF(COUNTIF(Q$12:Q145,Q146)=0,R145+1,R145))</f>
        <v>12</v>
      </c>
      <c r="S146" s="69">
        <f t="shared" si="172"/>
        <v>214</v>
      </c>
      <c r="T146" s="69">
        <f t="shared" si="173"/>
        <v>236</v>
      </c>
      <c r="U146" s="62" t="str">
        <f t="shared" si="174"/>
        <v>Ž35 – Ž20</v>
      </c>
      <c r="V146" s="43" t="s">
        <v>0</v>
      </c>
      <c r="W146" s="209" t="str">
        <f t="shared" si="175"/>
        <v/>
      </c>
      <c r="X146" s="259" t="str">
        <f t="shared" si="176"/>
        <v/>
      </c>
      <c r="Y146" s="210" t="str">
        <f t="shared" si="157"/>
        <v/>
      </c>
      <c r="Z146" s="43" t="s">
        <v>0</v>
      </c>
      <c r="AA146" s="48" t="str">
        <f t="shared" si="177"/>
        <v/>
      </c>
      <c r="AB146" s="69" t="str">
        <f t="shared" si="178"/>
        <v/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/>
      </c>
      <c r="AK146" s="150" t="str">
        <f t="shared" si="181"/>
        <v/>
      </c>
      <c r="AL146" s="43"/>
      <c r="AM146" s="48" t="str">
        <f t="shared" si="182"/>
        <v/>
      </c>
      <c r="AN146" s="27" t="str">
        <f t="shared" si="183"/>
        <v/>
      </c>
      <c r="AO146" s="69" t="str">
        <f t="shared" si="184"/>
        <v/>
      </c>
      <c r="AP146" s="69" t="str">
        <f t="shared" si="185"/>
        <v/>
      </c>
      <c r="AQ146" s="27" t="str">
        <f t="shared" si="186"/>
        <v/>
      </c>
      <c r="AR146" s="62" t="str">
        <f t="shared" si="187"/>
        <v/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/>
      </c>
      <c r="BI146" s="27" t="str">
        <f t="shared" si="193"/>
        <v/>
      </c>
      <c r="BJ146" s="69" t="str">
        <f t="shared" si="194"/>
        <v/>
      </c>
      <c r="BK146" s="49" t="str">
        <f t="shared" si="195"/>
        <v/>
      </c>
      <c r="BL146" s="43" t="s">
        <v>0</v>
      </c>
      <c r="BM146" s="48" t="str">
        <f t="shared" si="196"/>
        <v/>
      </c>
      <c r="BN146" s="27" t="str">
        <f t="shared" si="197"/>
        <v/>
      </c>
      <c r="BO146" s="69" t="str">
        <f t="shared" si="198"/>
        <v/>
      </c>
      <c r="BP146" s="69" t="str">
        <f t="shared" si="159"/>
        <v/>
      </c>
      <c r="BQ146" s="27" t="str">
        <f t="shared" si="160"/>
        <v/>
      </c>
      <c r="BR146" s="27" t="str" cm="1">
        <f t="array" ref="BR146">IFERROR(""&amp;INDEX(regNatjecatelj_klub,DI146),"")</f>
        <v/>
      </c>
      <c r="BS146" s="82" t="str">
        <f t="shared" si="199"/>
        <v/>
      </c>
      <c r="BT146" s="62" t="str">
        <f t="shared" si="200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07"/>
        <v/>
      </c>
      <c r="CP146" s="69" t="str">
        <f t="shared" si="208"/>
        <v>0</v>
      </c>
      <c r="CQ146" s="216" t="str">
        <f t="shared" si="209"/>
        <v/>
      </c>
      <c r="CR146" s="217" t="str">
        <f t="shared" si="156"/>
        <v/>
      </c>
      <c r="CS146" s="150" t="str">
        <f t="shared" si="161"/>
        <v/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>Ž</v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/>
      </c>
      <c r="DI146" s="49" t="str">
        <f t="shared" si="214"/>
        <v/>
      </c>
      <c r="DJ146" s="43" t="s">
        <v>0</v>
      </c>
      <c r="DK146" s="48" t="str">
        <f t="shared" si="215"/>
        <v/>
      </c>
      <c r="DL146" s="49" t="str">
        <f t="shared" si="216"/>
        <v/>
      </c>
      <c r="DM146" s="43" t="s">
        <v>0</v>
      </c>
      <c r="DN146" s="48" t="str">
        <f t="shared" si="217"/>
        <v/>
      </c>
      <c r="DO146" s="49" t="str">
        <f t="shared" si="218"/>
        <v/>
      </c>
      <c r="DP146" s="43" t="s">
        <v>0</v>
      </c>
      <c r="DQ146" s="54" t="str">
        <f t="shared" si="219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0"/>
        <v/>
      </c>
      <c r="DU146" s="69" t="str">
        <f t="shared" si="166"/>
        <v/>
      </c>
      <c r="DV146" s="69" t="str">
        <f t="shared" si="221"/>
        <v/>
      </c>
      <c r="DW146" s="69" t="str">
        <f t="shared" si="222"/>
        <v/>
      </c>
      <c r="DX146" s="62" t="str">
        <f t="shared" si="223"/>
        <v/>
      </c>
      <c r="DY146" s="43" t="s">
        <v>0</v>
      </c>
      <c r="DZ146" s="54" t="str">
        <f>IF(AN146="","",MAX(DZ$12:DZ145)+1)</f>
        <v/>
      </c>
      <c r="EA146" s="69" t="str">
        <f t="shared" si="224"/>
        <v/>
      </c>
      <c r="EB146" s="69" t="str">
        <f t="shared" si="225"/>
        <v/>
      </c>
      <c r="EC146" s="69" t="str">
        <f t="shared" si="226"/>
        <v/>
      </c>
      <c r="ED146" s="69" t="str">
        <f t="shared" si="227"/>
        <v/>
      </c>
      <c r="EE146" s="69" t="str">
        <f t="shared" si="167"/>
        <v/>
      </c>
      <c r="EF146" s="69" t="str">
        <f t="shared" si="228"/>
        <v/>
      </c>
      <c r="EG146" s="69" t="str">
        <f t="shared" si="229"/>
        <v/>
      </c>
      <c r="EH146" s="69" t="str">
        <f t="shared" si="168"/>
        <v/>
      </c>
      <c r="EI146" s="69" t="str">
        <f t="shared" si="230"/>
        <v/>
      </c>
      <c r="EJ146" s="49" t="str">
        <f t="shared" si="231"/>
        <v/>
      </c>
      <c r="EK146" s="43" t="s">
        <v>0</v>
      </c>
      <c r="EL146" s="16" t="str">
        <f t="shared" si="232"/>
        <v/>
      </c>
      <c r="EM146" s="43" t="s">
        <v>0</v>
      </c>
      <c r="EN146" s="16" t="str">
        <f t="shared" si="169"/>
        <v/>
      </c>
      <c r="EO146" s="43" t="s">
        <v>0</v>
      </c>
      <c r="EP146" s="167" t="str">
        <f t="shared" si="233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Ž21</v>
      </c>
      <c r="C147" s="27" t="s">
        <v>0</v>
      </c>
      <c r="D147" s="27" t="str">
        <f>IF(csv!F137="","",TRIM(csv!F137))</f>
        <v>Mojca</v>
      </c>
      <c r="E147" s="27" t="str">
        <f>IF(csv!E137="","",TRIM(csv!E137))</f>
        <v>Flerin Drevenšek</v>
      </c>
      <c r="F147" s="27" t="s">
        <v>0</v>
      </c>
      <c r="G147" s="69" t="str">
        <f>IF(csv!M137="","",TRIM(csv!M137))</f>
        <v>12:50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Kamniški OK</v>
      </c>
      <c r="K147" s="27" t="str">
        <f>IF(csv!Q137="","",TRIM(csv!Q137))</f>
        <v>Kamniški orientacijski klub</v>
      </c>
      <c r="L147" s="27" t="s">
        <v>0</v>
      </c>
      <c r="M147" s="62" t="str">
        <f>IF(csv!R137="","",TRIM(csv!R137))</f>
        <v>SLO</v>
      </c>
      <c r="N147" s="43" t="s">
        <v>0</v>
      </c>
      <c r="O147" s="224" t="str">
        <f t="shared" si="170"/>
        <v>ok</v>
      </c>
      <c r="P147" s="43"/>
      <c r="Q147" s="48" t="str">
        <f t="shared" si="171"/>
        <v>Ž21</v>
      </c>
      <c r="R147" s="69">
        <f>IF(Q147="","",IF(COUNTIF(Q$12:Q146,Q147)=0,R146+1,R146))</f>
        <v>13</v>
      </c>
      <c r="S147" s="69">
        <f t="shared" si="172"/>
        <v>202</v>
      </c>
      <c r="T147" s="69">
        <f t="shared" si="173"/>
        <v>226</v>
      </c>
      <c r="U147" s="62" t="str">
        <f t="shared" si="174"/>
        <v>Ž21</v>
      </c>
      <c r="V147" s="43" t="s">
        <v>0</v>
      </c>
      <c r="W147" s="209" t="str">
        <f t="shared" si="175"/>
        <v>Ž21</v>
      </c>
      <c r="X147" s="259">
        <f t="shared" si="176"/>
        <v>359</v>
      </c>
      <c r="Y147" s="210" t="str">
        <f t="shared" si="157"/>
        <v/>
      </c>
      <c r="Z147" s="43" t="s">
        <v>0</v>
      </c>
      <c r="AA147" s="48" t="str">
        <f t="shared" si="177"/>
        <v>SLO</v>
      </c>
      <c r="AB147" s="69">
        <f t="shared" si="178"/>
        <v>2</v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>SLO</v>
      </c>
      <c r="AK147" s="150">
        <f t="shared" si="181"/>
        <v>2</v>
      </c>
      <c r="AL147" s="43"/>
      <c r="AM147" s="48" t="str">
        <f t="shared" si="182"/>
        <v>Mojca</v>
      </c>
      <c r="AN147" s="27" t="str">
        <f t="shared" si="183"/>
        <v>Flerin Drevenšek</v>
      </c>
      <c r="AO147" s="69">
        <f t="shared" si="184"/>
        <v>2177</v>
      </c>
      <c r="AP147" s="69" t="str">
        <f t="shared" si="185"/>
        <v/>
      </c>
      <c r="AQ147" s="27" t="str">
        <f t="shared" si="186"/>
        <v>Mojca</v>
      </c>
      <c r="AR147" s="62" t="str">
        <f t="shared" si="187"/>
        <v>Flerin Drevenšek</v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>Mojca</v>
      </c>
      <c r="BI147" s="27" t="str">
        <f t="shared" si="193"/>
        <v>Flerin Drevenšek</v>
      </c>
      <c r="BJ147" s="69" t="str">
        <f t="shared" si="194"/>
        <v/>
      </c>
      <c r="BK147" s="49">
        <f t="shared" si="195"/>
        <v>2177</v>
      </c>
      <c r="BL147" s="43" t="s">
        <v>0</v>
      </c>
      <c r="BM147" s="48" t="str">
        <f t="shared" si="196"/>
        <v>Kamniški OK</v>
      </c>
      <c r="BN147" s="27" t="str">
        <f t="shared" si="197"/>
        <v>Kamniški orientacijski klub</v>
      </c>
      <c r="BO147" s="69" t="str">
        <f t="shared" si="198"/>
        <v>NEMA</v>
      </c>
      <c r="BP147" s="69">
        <f t="shared" si="159"/>
        <v>25</v>
      </c>
      <c r="BQ147" s="27" t="str">
        <f t="shared" si="160"/>
        <v>Kamniški OK</v>
      </c>
      <c r="BR147" s="27" t="str" cm="1">
        <f t="array" ref="BR147">IFERROR(""&amp;INDEX(regNatjecatelj_klub,DI147),"")</f>
        <v>Kamniški OK</v>
      </c>
      <c r="BS147" s="82" t="str">
        <f t="shared" si="199"/>
        <v/>
      </c>
      <c r="BT147" s="62" t="str">
        <f t="shared" si="200"/>
        <v>Kamniški OK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Kamniški OK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55</v>
      </c>
      <c r="CM147" s="150">
        <f>IF(BP147="","",IF(BP147&lt;&gt;"NEMA",BP147,IF(CE147&lt;&gt;"",CE147,IFERROR(INDEX(CM$12:CM146,MATCH(BN147,BN$12:BN146,0)),""))))</f>
        <v>25</v>
      </c>
      <c r="CN147" s="43" t="s">
        <v>0</v>
      </c>
      <c r="CO147" s="54" t="str">
        <f t="shared" si="207"/>
        <v>12:50</v>
      </c>
      <c r="CP147" s="69" t="str">
        <f t="shared" si="208"/>
        <v>0</v>
      </c>
      <c r="CQ147" s="216" t="str">
        <f t="shared" si="209"/>
        <v/>
      </c>
      <c r="CR147" s="217">
        <f t="shared" si="156"/>
        <v>770</v>
      </c>
      <c r="CS147" s="150">
        <f t="shared" si="161"/>
        <v>1</v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>Ž</v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>Mojca – Flerin Drevenšek</v>
      </c>
      <c r="DI147" s="49">
        <f t="shared" si="214"/>
        <v>49</v>
      </c>
      <c r="DJ147" s="43" t="s">
        <v>0</v>
      </c>
      <c r="DK147" s="48" t="str">
        <f t="shared" si="215"/>
        <v>Mojca – Flerin Drevenšek – Kamniški OK</v>
      </c>
      <c r="DL147" s="49">
        <f t="shared" si="216"/>
        <v>49</v>
      </c>
      <c r="DM147" s="43" t="s">
        <v>0</v>
      </c>
      <c r="DN147" s="48" t="str">
        <f t="shared" si="217"/>
        <v>Mojca – Flerin Drevenšek – Kamniški OK – Ž21</v>
      </c>
      <c r="DO147" s="49" t="str">
        <f t="shared" si="218"/>
        <v>NEMA</v>
      </c>
      <c r="DP147" s="43" t="s">
        <v>0</v>
      </c>
      <c r="DQ147" s="54">
        <f t="shared" si="219"/>
        <v>49</v>
      </c>
      <c r="DR147" s="49" cm="1">
        <f t="array" ref="DR147">IF(DQ147&lt;&gt;"",INDEX(regNatjecatelj_id,DQ147,0),IF(BF147&lt;&gt;"",BF147,""))</f>
        <v>2177</v>
      </c>
      <c r="DS147" s="43" t="s">
        <v>0</v>
      </c>
      <c r="DT147" s="54" t="str">
        <f t="shared" si="220"/>
        <v>imepre</v>
      </c>
      <c r="DU147" s="69" t="str">
        <f t="shared" si="166"/>
        <v>klu(ali)</v>
      </c>
      <c r="DV147" s="69" t="str">
        <f t="shared" si="221"/>
        <v>kat</v>
      </c>
      <c r="DW147" s="69" t="str">
        <f t="shared" si="222"/>
        <v/>
      </c>
      <c r="DX147" s="62" t="str">
        <f t="shared" si="223"/>
        <v>imepre-klu(ali)-kat</v>
      </c>
      <c r="DY147" s="43" t="s">
        <v>0</v>
      </c>
      <c r="DZ147" s="54">
        <f>IF(AN147="","",MAX(DZ$12:DZ146)+1)</f>
        <v>3513</v>
      </c>
      <c r="EA147" s="69">
        <f t="shared" si="224"/>
        <v>359</v>
      </c>
      <c r="EB147" s="69">
        <f t="shared" si="225"/>
        <v>2177</v>
      </c>
      <c r="EC147" s="69">
        <f t="shared" si="226"/>
        <v>770</v>
      </c>
      <c r="ED147" s="69">
        <f t="shared" si="227"/>
        <v>1</v>
      </c>
      <c r="EE147" s="69">
        <f t="shared" si="167"/>
        <v>0</v>
      </c>
      <c r="EF147" s="69">
        <f t="shared" si="228"/>
        <v>3</v>
      </c>
      <c r="EG147" s="69" t="str">
        <f t="shared" si="229"/>
        <v>0</v>
      </c>
      <c r="EH147" s="69" t="str">
        <f t="shared" si="168"/>
        <v/>
      </c>
      <c r="EI147" s="69">
        <f t="shared" si="230"/>
        <v>25</v>
      </c>
      <c r="EJ147" s="49" t="str">
        <f t="shared" si="231"/>
        <v/>
      </c>
      <c r="EK147" s="43" t="s">
        <v>0</v>
      </c>
      <c r="EL147" s="16" t="str">
        <f t="shared" si="232"/>
        <v>INSERT INTO rezultat(id,stazakategorija_id,imeprezime_id,vrijeme_sec,status_id,registracija,uparivanje_id,originalstatus_id,imeprezimealias_id,klubalias_id,kategorijaalias_id) VALUES (3513,359,2177,770,1,0,3,0,Null,25,Null);</v>
      </c>
      <c r="EM147" s="43" t="s">
        <v>0</v>
      </c>
      <c r="EN147" s="16" t="str">
        <f t="shared" si="169"/>
        <v/>
      </c>
      <c r="EO147" s="43" t="s">
        <v>0</v>
      </c>
      <c r="EP147" s="167" t="str">
        <f t="shared" si="233"/>
        <v xml:space="preserve">
INSERT INTO rezultat(id,stazakategorija_id,imeprezime_id,vrijeme_sec,status_id,registracija,uparivanje_id,originalstatus_id,imeprezimealias_id,klubalias_id,kategorijaalias_id) VALUES (3513,359,2177,770,1,0,3,0,Null,25,Null);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Ž21</v>
      </c>
      <c r="C148" s="27" t="s">
        <v>0</v>
      </c>
      <c r="D148" s="27" t="str">
        <f>IF(csv!F138="","",TRIM(csv!F138))</f>
        <v>Antonija</v>
      </c>
      <c r="E148" s="27" t="str">
        <f>IF(csv!E138="","",TRIM(csv!E138))</f>
        <v>Orlić</v>
      </c>
      <c r="F148" s="27" t="s">
        <v>0</v>
      </c>
      <c r="G148" s="69" t="str">
        <f>IF(csv!M138="","",TRIM(csv!M138))</f>
        <v>14:18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BJE</v>
      </c>
      <c r="K148" s="27" t="str">
        <f>IF(csv!Q138="","",TRIM(csv!Q138))</f>
        <v>OK Bjelovar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0"/>
        <v>ok</v>
      </c>
      <c r="P148" s="43"/>
      <c r="Q148" s="48" t="str">
        <f t="shared" si="171"/>
        <v>Ž21</v>
      </c>
      <c r="R148" s="69">
        <f>IF(Q148="","",IF(COUNTIF(Q$12:Q147,Q148)=0,R147+1,R147))</f>
        <v>13</v>
      </c>
      <c r="S148" s="69">
        <f t="shared" si="172"/>
        <v>202</v>
      </c>
      <c r="T148" s="69">
        <f t="shared" si="173"/>
        <v>226</v>
      </c>
      <c r="U148" s="62" t="str">
        <f t="shared" si="174"/>
        <v>Ž21</v>
      </c>
      <c r="V148" s="43" t="s">
        <v>0</v>
      </c>
      <c r="W148" s="209" t="str">
        <f t="shared" si="175"/>
        <v>Ž21</v>
      </c>
      <c r="X148" s="259">
        <f t="shared" si="176"/>
        <v>359</v>
      </c>
      <c r="Y148" s="210" t="str">
        <f t="shared" si="157"/>
        <v/>
      </c>
      <c r="Z148" s="43" t="s">
        <v>0</v>
      </c>
      <c r="AA148" s="48" t="str">
        <f t="shared" si="177"/>
        <v>CRO</v>
      </c>
      <c r="AB148" s="69">
        <f t="shared" si="178"/>
        <v>1</v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>CRO</v>
      </c>
      <c r="AK148" s="150">
        <f t="shared" si="181"/>
        <v>1</v>
      </c>
      <c r="AL148" s="43"/>
      <c r="AM148" s="48" t="str">
        <f t="shared" si="182"/>
        <v>Antonija</v>
      </c>
      <c r="AN148" s="27" t="str">
        <f t="shared" si="183"/>
        <v>Orlić</v>
      </c>
      <c r="AO148" s="69">
        <f t="shared" si="184"/>
        <v>1269</v>
      </c>
      <c r="AP148" s="69" t="str">
        <f t="shared" si="185"/>
        <v/>
      </c>
      <c r="AQ148" s="27" t="str">
        <f t="shared" si="186"/>
        <v>Antonija</v>
      </c>
      <c r="AR148" s="62" t="str">
        <f t="shared" si="187"/>
        <v>Orlić</v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>Antonija</v>
      </c>
      <c r="BI148" s="27" t="str">
        <f t="shared" si="193"/>
        <v>Orlić</v>
      </c>
      <c r="BJ148" s="69" t="str">
        <f t="shared" si="194"/>
        <v/>
      </c>
      <c r="BK148" s="49">
        <f t="shared" si="195"/>
        <v>1269</v>
      </c>
      <c r="BL148" s="43" t="s">
        <v>0</v>
      </c>
      <c r="BM148" s="48" t="str">
        <f t="shared" si="196"/>
        <v>BJE</v>
      </c>
      <c r="BN148" s="27" t="str">
        <f t="shared" si="197"/>
        <v>OK Bjelovar</v>
      </c>
      <c r="BO148" s="69">
        <f t="shared" si="198"/>
        <v>1</v>
      </c>
      <c r="BP148" s="69" t="str">
        <f t="shared" si="159"/>
        <v/>
      </c>
      <c r="BQ148" s="27" t="str">
        <f t="shared" si="160"/>
        <v>OK Bjelovar</v>
      </c>
      <c r="BR148" s="27" t="str" cm="1">
        <f t="array" ref="BR148">IFERROR(""&amp;INDEX(regNatjecatelj_klub,DI148),"")</f>
        <v>OK Bjelovar</v>
      </c>
      <c r="BS148" s="82" t="str">
        <f t="shared" si="199"/>
        <v/>
      </c>
      <c r="BT148" s="62" t="str">
        <f t="shared" si="200"/>
        <v>OK Bjelovar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Bjelovar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1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>14:18</v>
      </c>
      <c r="CP148" s="69" t="str">
        <f t="shared" si="208"/>
        <v>0</v>
      </c>
      <c r="CQ148" s="216" t="str">
        <f t="shared" si="209"/>
        <v/>
      </c>
      <c r="CR148" s="217">
        <f t="shared" si="156"/>
        <v>858</v>
      </c>
      <c r="CS148" s="150">
        <f t="shared" si="161"/>
        <v>1</v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>Ž</v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>Antonija – Orlić</v>
      </c>
      <c r="DI148" s="49">
        <f t="shared" si="214"/>
        <v>102</v>
      </c>
      <c r="DJ148" s="43" t="s">
        <v>0</v>
      </c>
      <c r="DK148" s="48" t="str">
        <f t="shared" si="215"/>
        <v>Antonija – Orlić – OK Bjelovar</v>
      </c>
      <c r="DL148" s="49">
        <f t="shared" si="216"/>
        <v>102</v>
      </c>
      <c r="DM148" s="43" t="s">
        <v>0</v>
      </c>
      <c r="DN148" s="48" t="str">
        <f t="shared" si="217"/>
        <v>Antonija – Orlić – OK Bjelovar – Ž21</v>
      </c>
      <c r="DO148" s="49">
        <f t="shared" si="218"/>
        <v>102</v>
      </c>
      <c r="DP148" s="43" t="s">
        <v>0</v>
      </c>
      <c r="DQ148" s="54">
        <f t="shared" si="219"/>
        <v>102</v>
      </c>
      <c r="DR148" s="49" cm="1">
        <f t="array" ref="DR148">IF(DQ148&lt;&gt;"",INDEX(regNatjecatelj_id,DQ148,0),IF(BF148&lt;&gt;"",BF148,""))</f>
        <v>1269</v>
      </c>
      <c r="DS148" s="43" t="s">
        <v>0</v>
      </c>
      <c r="DT148" s="54" t="str">
        <f t="shared" si="220"/>
        <v>imepre</v>
      </c>
      <c r="DU148" s="69" t="str">
        <f t="shared" si="166"/>
        <v>klu</v>
      </c>
      <c r="DV148" s="69" t="str">
        <f t="shared" si="221"/>
        <v>kat</v>
      </c>
      <c r="DW148" s="69" t="str">
        <f t="shared" si="222"/>
        <v/>
      </c>
      <c r="DX148" s="62" t="str">
        <f t="shared" si="223"/>
        <v>imepre-klu-kat</v>
      </c>
      <c r="DY148" s="43" t="s">
        <v>0</v>
      </c>
      <c r="DZ148" s="54">
        <f>IF(AN148="","",MAX(DZ$12:DZ147)+1)</f>
        <v>3514</v>
      </c>
      <c r="EA148" s="69">
        <f t="shared" si="224"/>
        <v>359</v>
      </c>
      <c r="EB148" s="69">
        <f t="shared" si="225"/>
        <v>1269</v>
      </c>
      <c r="EC148" s="69">
        <f t="shared" si="226"/>
        <v>858</v>
      </c>
      <c r="ED148" s="69">
        <f t="shared" si="227"/>
        <v>1</v>
      </c>
      <c r="EE148" s="69">
        <f t="shared" si="167"/>
        <v>1</v>
      </c>
      <c r="EF148" s="69">
        <f t="shared" si="228"/>
        <v>1</v>
      </c>
      <c r="EG148" s="69" t="str">
        <f t="shared" si="229"/>
        <v>0</v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>INSERT INTO rezultat(id,stazakategorija_id,imeprezime_id,vrijeme_sec,status_id,registracija,uparivanje_id,originalstatus_id,imeprezimealias_id,klubalias_id,kategorijaalias_id) VALUES (3514,359,1269,858,1,1,1,0,Null,Null,Null);</v>
      </c>
      <c r="EM148" s="43" t="s">
        <v>0</v>
      </c>
      <c r="EN148" s="16" t="str">
        <f t="shared" si="169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O148" s="43" t="s">
        <v>0</v>
      </c>
      <c r="EP148" s="167" t="str">
        <f t="shared" si="233"/>
        <v xml:space="preserve">
INSERT INTO rezultat(id,stazakategorija_id,imeprezime_id,vrijeme_sec,status_id,registracija,uparivanje_id,originalstatus_id,imeprezimealias_id,klubalias_id,kategorijaalias_id) VALUES (3514,359,1269,858,1,1,1,0,Null,Null,Null);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Ž21</v>
      </c>
      <c r="C149" s="27" t="s">
        <v>0</v>
      </c>
      <c r="D149" s="27" t="str">
        <f>IF(csv!F139="","",TRIM(csv!F139))</f>
        <v>Kristina</v>
      </c>
      <c r="E149" s="27" t="str">
        <f>IF(csv!E139="","",TRIM(csv!E139))</f>
        <v>Markovic</v>
      </c>
      <c r="F149" s="27" t="s">
        <v>0</v>
      </c>
      <c r="G149" s="69" t="str">
        <f>IF(csv!M139="","",TRIM(csv!M139))</f>
        <v>21:56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JAP</v>
      </c>
      <c r="K149" s="27" t="str">
        <f>IF(csv!Q139="","",TRIM(csv!Q139))</f>
        <v>OK Japetić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0"/>
        <v>ok</v>
      </c>
      <c r="P149" s="43"/>
      <c r="Q149" s="48" t="str">
        <f t="shared" si="171"/>
        <v>Ž21</v>
      </c>
      <c r="R149" s="69">
        <f>IF(Q149="","",IF(COUNTIF(Q$12:Q148,Q149)=0,R148+1,R148))</f>
        <v>13</v>
      </c>
      <c r="S149" s="69">
        <f t="shared" si="172"/>
        <v>202</v>
      </c>
      <c r="T149" s="69">
        <f t="shared" si="173"/>
        <v>226</v>
      </c>
      <c r="U149" s="62" t="str">
        <f t="shared" si="174"/>
        <v>Ž21</v>
      </c>
      <c r="V149" s="43" t="s">
        <v>0</v>
      </c>
      <c r="W149" s="209" t="str">
        <f t="shared" si="175"/>
        <v>Ž21</v>
      </c>
      <c r="X149" s="259">
        <f t="shared" si="176"/>
        <v>359</v>
      </c>
      <c r="Y149" s="210" t="str">
        <f t="shared" si="157"/>
        <v/>
      </c>
      <c r="Z149" s="43" t="s">
        <v>0</v>
      </c>
      <c r="AA149" s="48" t="str">
        <f t="shared" si="177"/>
        <v>CRO</v>
      </c>
      <c r="AB149" s="69">
        <f t="shared" si="178"/>
        <v>1</v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>CRO</v>
      </c>
      <c r="AK149" s="150">
        <f t="shared" si="181"/>
        <v>1</v>
      </c>
      <c r="AL149" s="43"/>
      <c r="AM149" s="48" t="str">
        <f t="shared" si="182"/>
        <v>Kristina</v>
      </c>
      <c r="AN149" s="27" t="str">
        <f t="shared" si="183"/>
        <v>Markovic</v>
      </c>
      <c r="AO149" s="69" t="str">
        <f t="shared" si="184"/>
        <v>NEMA</v>
      </c>
      <c r="AP149" s="69">
        <f t="shared" si="185"/>
        <v>2046</v>
      </c>
      <c r="AQ149" s="27" t="str">
        <f t="shared" si="186"/>
        <v>Kristina</v>
      </c>
      <c r="AR149" s="62" t="str">
        <f t="shared" si="187"/>
        <v>Marković</v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>Kristina</v>
      </c>
      <c r="BI149" s="27" t="str">
        <f t="shared" si="193"/>
        <v>Marković</v>
      </c>
      <c r="BJ149" s="69">
        <f t="shared" si="194"/>
        <v>2046</v>
      </c>
      <c r="BK149" s="49" t="str">
        <f t="shared" si="195"/>
        <v/>
      </c>
      <c r="BL149" s="43" t="s">
        <v>0</v>
      </c>
      <c r="BM149" s="48" t="str">
        <f t="shared" si="196"/>
        <v>JAP</v>
      </c>
      <c r="BN149" s="27" t="str">
        <f t="shared" si="197"/>
        <v>OK Japetić</v>
      </c>
      <c r="BO149" s="69">
        <f t="shared" si="198"/>
        <v>3</v>
      </c>
      <c r="BP149" s="69" t="str">
        <f t="shared" si="159"/>
        <v/>
      </c>
      <c r="BQ149" s="27" t="str">
        <f t="shared" si="160"/>
        <v>OK Japetić</v>
      </c>
      <c r="BR149" s="27" t="str" cm="1">
        <f t="array" ref="BR149">IFERROR(""&amp;INDEX(regNatjecatelj_klub,DI149),"")</f>
        <v>OK Japetić</v>
      </c>
      <c r="BS149" s="82" t="str">
        <f t="shared" si="199"/>
        <v/>
      </c>
      <c r="BT149" s="62" t="str">
        <f t="shared" si="200"/>
        <v>OK Japetić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Japetić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3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>21:56</v>
      </c>
      <c r="CP149" s="69" t="str">
        <f t="shared" si="208"/>
        <v>0</v>
      </c>
      <c r="CQ149" s="216" t="str">
        <f t="shared" si="209"/>
        <v/>
      </c>
      <c r="CR149" s="217">
        <f t="shared" si="156"/>
        <v>1316</v>
      </c>
      <c r="CS149" s="150">
        <f t="shared" si="161"/>
        <v>1</v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>Ž</v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>Kristina – Marković</v>
      </c>
      <c r="DI149" s="49">
        <f t="shared" si="214"/>
        <v>211</v>
      </c>
      <c r="DJ149" s="43" t="s">
        <v>0</v>
      </c>
      <c r="DK149" s="48" t="str">
        <f t="shared" si="215"/>
        <v>Kristina – Marković – OK Japetić</v>
      </c>
      <c r="DL149" s="49">
        <f t="shared" si="216"/>
        <v>211</v>
      </c>
      <c r="DM149" s="43" t="s">
        <v>0</v>
      </c>
      <c r="DN149" s="48" t="str">
        <f t="shared" si="217"/>
        <v>Kristina – Marković – OK Japetić – Ž21</v>
      </c>
      <c r="DO149" s="49">
        <f t="shared" si="218"/>
        <v>211</v>
      </c>
      <c r="DP149" s="43" t="s">
        <v>0</v>
      </c>
      <c r="DQ149" s="54">
        <f t="shared" si="219"/>
        <v>211</v>
      </c>
      <c r="DR149" s="49" cm="1">
        <f t="array" ref="DR149">IF(DQ149&lt;&gt;"",INDEX(regNatjecatelj_id,DQ149,0),IF(BF149&lt;&gt;"",BF149,""))</f>
        <v>2046</v>
      </c>
      <c r="DS149" s="43" t="s">
        <v>0</v>
      </c>
      <c r="DT149" s="54" t="str">
        <f t="shared" si="220"/>
        <v>imepre(ali)</v>
      </c>
      <c r="DU149" s="69" t="str">
        <f t="shared" si="166"/>
        <v>klu</v>
      </c>
      <c r="DV149" s="69" t="str">
        <f t="shared" si="221"/>
        <v>kat</v>
      </c>
      <c r="DW149" s="69" t="str">
        <f t="shared" si="222"/>
        <v/>
      </c>
      <c r="DX149" s="62" t="str">
        <f t="shared" si="223"/>
        <v>imepre(ali)-klu-kat</v>
      </c>
      <c r="DY149" s="43" t="s">
        <v>0</v>
      </c>
      <c r="DZ149" s="54">
        <f>IF(AN149="","",MAX(DZ$12:DZ148)+1)</f>
        <v>3515</v>
      </c>
      <c r="EA149" s="69">
        <f t="shared" si="224"/>
        <v>359</v>
      </c>
      <c r="EB149" s="69">
        <f t="shared" si="225"/>
        <v>2046</v>
      </c>
      <c r="EC149" s="69">
        <f t="shared" si="226"/>
        <v>1316</v>
      </c>
      <c r="ED149" s="69">
        <f t="shared" si="227"/>
        <v>1</v>
      </c>
      <c r="EE149" s="69">
        <f t="shared" si="167"/>
        <v>1</v>
      </c>
      <c r="EF149" s="69">
        <f t="shared" si="228"/>
        <v>7</v>
      </c>
      <c r="EG149" s="69" t="str">
        <f t="shared" si="229"/>
        <v>0</v>
      </c>
      <c r="EH149" s="69">
        <f t="shared" si="168"/>
        <v>16</v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>INSERT INTO rezultat(id,stazakategorija_id,imeprezime_id,vrijeme_sec,status_id,registracija,uparivanje_id,originalstatus_id,imeprezimealias_id,klubalias_id,kategorijaalias_id) VALUES (3515,359,2046,1316,1,1,7,0,16,Null,Null);</v>
      </c>
      <c r="EM149" s="43" t="s">
        <v>0</v>
      </c>
      <c r="EN149" s="16" t="str">
        <f t="shared" si="169"/>
        <v>UPDATE
	registar
SET
	potvrda = 1
WHERE
	imeprezime_id=2046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O149" s="43" t="s">
        <v>0</v>
      </c>
      <c r="EP149" s="167" t="str">
        <f t="shared" si="233"/>
        <v xml:space="preserve">
INSERT INTO rezultat(id,stazakategorija_id,imeprezime_id,vrijeme_sec,status_id,registracija,uparivanje_id,originalstatus_id,imeprezimealias_id,klubalias_id,kategorijaalias_id) VALUES (3515,359,2046,1316,1,1,7,0,16,Null,Null);
UPDATE
	registar
SET
	potvrda = 1
WHERE
	imeprezime_id=2046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Ž21</v>
      </c>
      <c r="C150" s="27" t="s">
        <v>0</v>
      </c>
      <c r="D150" s="27" t="str">
        <f>IF(csv!F140="","",TRIM(csv!F140))</f>
        <v>Andrea</v>
      </c>
      <c r="E150" s="27" t="str">
        <f>IF(csv!E140="","",TRIM(csv!E140))</f>
        <v>Hribar</v>
      </c>
      <c r="F150" s="27" t="s">
        <v>0</v>
      </c>
      <c r="G150" s="69" t="str">
        <f>IF(csv!M140="","",TRIM(csv!M140))</f>
        <v>25:45</v>
      </c>
      <c r="H150" s="69" t="str">
        <f>IF(csv!N140="","",TRIM(csv!N140))</f>
        <v>0</v>
      </c>
      <c r="I150" s="27" t="s">
        <v>0</v>
      </c>
      <c r="J150" s="27" t="str">
        <f>IF(csv!P140="","",TRIM(csv!P140))</f>
        <v>Vihor</v>
      </c>
      <c r="K150" s="27" t="str">
        <f>IF(csv!Q140="","",TRIM(csv!Q140))</f>
        <v>OK Vihor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0"/>
        <v>ok</v>
      </c>
      <c r="P150" s="43"/>
      <c r="Q150" s="48" t="str">
        <f t="shared" si="171"/>
        <v>Ž21</v>
      </c>
      <c r="R150" s="69">
        <f>IF(Q150="","",IF(COUNTIF(Q$12:Q149,Q150)=0,R149+1,R149))</f>
        <v>13</v>
      </c>
      <c r="S150" s="69">
        <f t="shared" si="172"/>
        <v>202</v>
      </c>
      <c r="T150" s="69">
        <f t="shared" si="173"/>
        <v>226</v>
      </c>
      <c r="U150" s="62" t="str">
        <f t="shared" si="174"/>
        <v>Ž21</v>
      </c>
      <c r="V150" s="43" t="s">
        <v>0</v>
      </c>
      <c r="W150" s="209" t="str">
        <f t="shared" si="175"/>
        <v>Ž21</v>
      </c>
      <c r="X150" s="259">
        <f t="shared" si="176"/>
        <v>359</v>
      </c>
      <c r="Y150" s="210" t="str">
        <f t="shared" si="157"/>
        <v/>
      </c>
      <c r="Z150" s="43" t="s">
        <v>0</v>
      </c>
      <c r="AA150" s="48" t="str">
        <f t="shared" si="177"/>
        <v>CRO</v>
      </c>
      <c r="AB150" s="69">
        <f t="shared" si="178"/>
        <v>1</v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>CRO</v>
      </c>
      <c r="AK150" s="150">
        <f t="shared" si="181"/>
        <v>1</v>
      </c>
      <c r="AL150" s="43"/>
      <c r="AM150" s="48" t="str">
        <f t="shared" si="182"/>
        <v>Andrea</v>
      </c>
      <c r="AN150" s="27" t="str">
        <f t="shared" si="183"/>
        <v>Hribar</v>
      </c>
      <c r="AO150" s="69">
        <f t="shared" si="184"/>
        <v>1943</v>
      </c>
      <c r="AP150" s="69" t="str">
        <f t="shared" si="185"/>
        <v/>
      </c>
      <c r="AQ150" s="27" t="str">
        <f t="shared" si="186"/>
        <v>Andrea</v>
      </c>
      <c r="AR150" s="62" t="str">
        <f t="shared" si="187"/>
        <v>Hribar</v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>Andrea</v>
      </c>
      <c r="BI150" s="27" t="str">
        <f t="shared" si="193"/>
        <v>Hribar</v>
      </c>
      <c r="BJ150" s="69" t="str">
        <f t="shared" si="194"/>
        <v/>
      </c>
      <c r="BK150" s="49">
        <f t="shared" si="195"/>
        <v>1943</v>
      </c>
      <c r="BL150" s="43" t="s">
        <v>0</v>
      </c>
      <c r="BM150" s="48" t="str">
        <f t="shared" si="196"/>
        <v>Vihor</v>
      </c>
      <c r="BN150" s="27" t="str">
        <f t="shared" si="197"/>
        <v>OK Vihor</v>
      </c>
      <c r="BO150" s="69">
        <f t="shared" si="198"/>
        <v>12</v>
      </c>
      <c r="BP150" s="69" t="str">
        <f t="shared" si="159"/>
        <v/>
      </c>
      <c r="BQ150" s="27" t="str">
        <f t="shared" si="160"/>
        <v>OK Vihor</v>
      </c>
      <c r="BR150" s="27" t="str" cm="1">
        <f t="array" ref="BR150">IFERROR(""&amp;INDEX(regNatjecatelj_klub,DI150),"")</f>
        <v>OK Vihor</v>
      </c>
      <c r="BS150" s="82" t="str">
        <f t="shared" si="199"/>
        <v/>
      </c>
      <c r="BT150" s="62" t="str">
        <f t="shared" si="200"/>
        <v>OK Vihor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Vihor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12</v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07"/>
        <v>25:45</v>
      </c>
      <c r="CP150" s="69" t="str">
        <f t="shared" si="208"/>
        <v>0</v>
      </c>
      <c r="CQ150" s="216" t="str">
        <f t="shared" si="209"/>
        <v/>
      </c>
      <c r="CR150" s="217">
        <f t="shared" si="156"/>
        <v>1545</v>
      </c>
      <c r="CS150" s="150">
        <f t="shared" si="161"/>
        <v>1</v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>Ž</v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>Andrea – Hribar</v>
      </c>
      <c r="DI150" s="49">
        <f t="shared" si="214"/>
        <v>854</v>
      </c>
      <c r="DJ150" s="43" t="s">
        <v>0</v>
      </c>
      <c r="DK150" s="48" t="str">
        <f t="shared" si="215"/>
        <v>Andrea – Hribar – OK Vihor</v>
      </c>
      <c r="DL150" s="49">
        <f t="shared" si="216"/>
        <v>854</v>
      </c>
      <c r="DM150" s="43" t="s">
        <v>0</v>
      </c>
      <c r="DN150" s="48" t="str">
        <f t="shared" si="217"/>
        <v>Andrea – Hribar – OK Vihor – Ž21</v>
      </c>
      <c r="DO150" s="49" t="str">
        <f t="shared" si="218"/>
        <v>NEMA</v>
      </c>
      <c r="DP150" s="43" t="s">
        <v>0</v>
      </c>
      <c r="DQ150" s="54">
        <f t="shared" si="219"/>
        <v>854</v>
      </c>
      <c r="DR150" s="49" cm="1">
        <f t="array" ref="DR150">IF(DQ150&lt;&gt;"",INDEX(regNatjecatelj_id,DQ150,0),IF(BF150&lt;&gt;"",BF150,""))</f>
        <v>1943</v>
      </c>
      <c r="DS150" s="43" t="s">
        <v>0</v>
      </c>
      <c r="DT150" s="54" t="str">
        <f t="shared" si="220"/>
        <v>imepre</v>
      </c>
      <c r="DU150" s="69" t="str">
        <f t="shared" si="166"/>
        <v>klu</v>
      </c>
      <c r="DV150" s="69" t="str">
        <f t="shared" si="221"/>
        <v>kat</v>
      </c>
      <c r="DW150" s="69" t="str">
        <f t="shared" si="222"/>
        <v/>
      </c>
      <c r="DX150" s="62" t="str">
        <f t="shared" si="223"/>
        <v>imepre-klu-kat</v>
      </c>
      <c r="DY150" s="43" t="s">
        <v>0</v>
      </c>
      <c r="DZ150" s="54">
        <f>IF(AN150="","",MAX(DZ$12:DZ149)+1)</f>
        <v>3516</v>
      </c>
      <c r="EA150" s="69">
        <f t="shared" si="224"/>
        <v>359</v>
      </c>
      <c r="EB150" s="69">
        <f t="shared" si="225"/>
        <v>1943</v>
      </c>
      <c r="EC150" s="69">
        <f t="shared" si="226"/>
        <v>1545</v>
      </c>
      <c r="ED150" s="69">
        <f t="shared" si="227"/>
        <v>1</v>
      </c>
      <c r="EE150" s="69">
        <f t="shared" si="167"/>
        <v>0</v>
      </c>
      <c r="EF150" s="69">
        <f t="shared" si="228"/>
        <v>1</v>
      </c>
      <c r="EG150" s="69" t="str">
        <f t="shared" si="229"/>
        <v>0</v>
      </c>
      <c r="EH150" s="69" t="str">
        <f t="shared" si="168"/>
        <v/>
      </c>
      <c r="EI150" s="69" t="str">
        <f t="shared" si="230"/>
        <v/>
      </c>
      <c r="EJ150" s="49" t="str">
        <f t="shared" si="231"/>
        <v/>
      </c>
      <c r="EK150" s="43" t="s">
        <v>0</v>
      </c>
      <c r="EL150" s="16" t="str">
        <f t="shared" si="232"/>
        <v>INSERT INTO rezultat(id,stazakategorija_id,imeprezime_id,vrijeme_sec,status_id,registracija,uparivanje_id,originalstatus_id,imeprezimealias_id,klubalias_id,kategorijaalias_id) VALUES (3516,359,1943,1545,1,0,1,0,Null,Null,Null);</v>
      </c>
      <c r="EM150" s="43" t="s">
        <v>0</v>
      </c>
      <c r="EN150" s="16" t="str">
        <f t="shared" si="169"/>
        <v/>
      </c>
      <c r="EO150" s="43" t="s">
        <v>0</v>
      </c>
      <c r="EP150" s="167" t="str">
        <f t="shared" si="233"/>
        <v xml:space="preserve">
INSERT INTO rezultat(id,stazakategorija_id,imeprezime_id,vrijeme_sec,status_id,registracija,uparivanje_id,originalstatus_id,imeprezimealias_id,klubalias_id,kategorijaalias_id) VALUES (3516,359,1943,1545,1,0,1,0,Null,Null,Null);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Ž21</v>
      </c>
      <c r="C151" s="27" t="s">
        <v>0</v>
      </c>
      <c r="D151" s="27" t="str">
        <f>IF(csv!F141="","",TRIM(csv!F141))</f>
        <v>Anja</v>
      </c>
      <c r="E151" s="27" t="str">
        <f>IF(csv!E141="","",TRIM(csv!E141))</f>
        <v>Soldić</v>
      </c>
      <c r="F151" s="27" t="s">
        <v>0</v>
      </c>
      <c r="G151" s="69" t="str">
        <f>IF(csv!M141="","",TRIM(csv!M141))</f>
        <v>37:36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OKM</v>
      </c>
      <c r="K151" s="27" t="str">
        <f>IF(csv!Q141="","",TRIM(csv!Q141))</f>
        <v>OK Medjimurje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0"/>
        <v>ok</v>
      </c>
      <c r="P151" s="43"/>
      <c r="Q151" s="48" t="str">
        <f t="shared" si="171"/>
        <v>Ž21</v>
      </c>
      <c r="R151" s="69">
        <f>IF(Q151="","",IF(COUNTIF(Q$12:Q150,Q151)=0,R150+1,R150))</f>
        <v>13</v>
      </c>
      <c r="S151" s="69">
        <f t="shared" si="172"/>
        <v>202</v>
      </c>
      <c r="T151" s="69">
        <f t="shared" si="173"/>
        <v>226</v>
      </c>
      <c r="U151" s="62" t="str">
        <f t="shared" si="174"/>
        <v>Ž21</v>
      </c>
      <c r="V151" s="43" t="s">
        <v>0</v>
      </c>
      <c r="W151" s="209" t="str">
        <f t="shared" si="175"/>
        <v>Ž21</v>
      </c>
      <c r="X151" s="259">
        <f t="shared" si="176"/>
        <v>359</v>
      </c>
      <c r="Y151" s="210" t="str">
        <f t="shared" si="157"/>
        <v/>
      </c>
      <c r="Z151" s="43" t="s">
        <v>0</v>
      </c>
      <c r="AA151" s="48" t="str">
        <f t="shared" si="177"/>
        <v>CRO</v>
      </c>
      <c r="AB151" s="69">
        <f t="shared" si="178"/>
        <v>1</v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>CRO</v>
      </c>
      <c r="AK151" s="150">
        <f t="shared" si="181"/>
        <v>1</v>
      </c>
      <c r="AL151" s="43"/>
      <c r="AM151" s="48" t="str">
        <f t="shared" si="182"/>
        <v>Anja</v>
      </c>
      <c r="AN151" s="27" t="str">
        <f t="shared" si="183"/>
        <v>Soldić</v>
      </c>
      <c r="AO151" s="69">
        <f t="shared" si="184"/>
        <v>2145</v>
      </c>
      <c r="AP151" s="69" t="str">
        <f t="shared" si="185"/>
        <v/>
      </c>
      <c r="AQ151" s="27" t="str">
        <f t="shared" si="186"/>
        <v>Anja</v>
      </c>
      <c r="AR151" s="62" t="str">
        <f t="shared" si="187"/>
        <v>Soldić</v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>Anja</v>
      </c>
      <c r="BI151" s="27" t="str">
        <f t="shared" si="193"/>
        <v>Soldić</v>
      </c>
      <c r="BJ151" s="69" t="str">
        <f t="shared" si="194"/>
        <v/>
      </c>
      <c r="BK151" s="49">
        <f t="shared" si="195"/>
        <v>2145</v>
      </c>
      <c r="BL151" s="43" t="s">
        <v>0</v>
      </c>
      <c r="BM151" s="48" t="str">
        <f t="shared" si="196"/>
        <v>OKM</v>
      </c>
      <c r="BN151" s="27" t="str">
        <f t="shared" si="197"/>
        <v>OK Medjimurje</v>
      </c>
      <c r="BO151" s="69" t="str">
        <f t="shared" si="198"/>
        <v>NEMA</v>
      </c>
      <c r="BP151" s="69">
        <f t="shared" si="159"/>
        <v>2</v>
      </c>
      <c r="BQ151" s="27" t="str">
        <f t="shared" si="160"/>
        <v>OK Međimurje</v>
      </c>
      <c r="BR151" s="27" t="str" cm="1">
        <f t="array" ref="BR151">IFERROR(""&amp;INDEX(regNatjecatelj_klub,DI151),"")</f>
        <v/>
      </c>
      <c r="BS151" s="82" t="str">
        <f t="shared" si="199"/>
        <v/>
      </c>
      <c r="BT151" s="62" t="str">
        <f t="shared" si="200"/>
        <v>OK Međimurje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Međimurje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7</v>
      </c>
      <c r="CM151" s="150">
        <f>IF(BP151="","",IF(BP151&lt;&gt;"NEMA",BP151,IF(CE151&lt;&gt;"",CE151,IFERROR(INDEX(CM$12:CM150,MATCH(BN151,BN$12:BN150,0)),""))))</f>
        <v>2</v>
      </c>
      <c r="CN151" s="43" t="s">
        <v>0</v>
      </c>
      <c r="CO151" s="54" t="str">
        <f t="shared" si="207"/>
        <v>37:36</v>
      </c>
      <c r="CP151" s="69" t="str">
        <f t="shared" si="208"/>
        <v>0</v>
      </c>
      <c r="CQ151" s="216" t="str">
        <f t="shared" si="209"/>
        <v/>
      </c>
      <c r="CR151" s="217">
        <f t="shared" si="156"/>
        <v>2256</v>
      </c>
      <c r="CS151" s="150">
        <f t="shared" si="161"/>
        <v>1</v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>Ž</v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>Anja – Soldić</v>
      </c>
      <c r="DI151" s="49">
        <f t="shared" si="214"/>
        <v>28</v>
      </c>
      <c r="DJ151" s="43" t="s">
        <v>0</v>
      </c>
      <c r="DK151" s="48" t="str">
        <f t="shared" si="215"/>
        <v>Anja – Soldić – OK Međimurje</v>
      </c>
      <c r="DL151" s="49" t="str">
        <f t="shared" si="216"/>
        <v>NEMA</v>
      </c>
      <c r="DM151" s="43" t="s">
        <v>0</v>
      </c>
      <c r="DN151" s="48" t="str">
        <f t="shared" si="217"/>
        <v>Anja – Soldić – OK Međimurje – Ž21</v>
      </c>
      <c r="DO151" s="49" t="str">
        <f t="shared" si="218"/>
        <v>NEMA</v>
      </c>
      <c r="DP151" s="43" t="s">
        <v>0</v>
      </c>
      <c r="DQ151" s="54">
        <f t="shared" si="219"/>
        <v>28</v>
      </c>
      <c r="DR151" s="49" cm="1">
        <f t="array" ref="DR151">IF(DQ151&lt;&gt;"",INDEX(regNatjecatelj_id,DQ151,0),IF(BF151&lt;&gt;"",BF151,""))</f>
        <v>2145</v>
      </c>
      <c r="DS151" s="43" t="s">
        <v>0</v>
      </c>
      <c r="DT151" s="54" t="str">
        <f t="shared" si="220"/>
        <v>imepre</v>
      </c>
      <c r="DU151" s="69" t="str">
        <f t="shared" si="166"/>
        <v>klu(ali)</v>
      </c>
      <c r="DV151" s="69" t="str">
        <f t="shared" si="221"/>
        <v>kat</v>
      </c>
      <c r="DW151" s="69" t="str">
        <f t="shared" si="222"/>
        <v/>
      </c>
      <c r="DX151" s="62" t="str">
        <f t="shared" si="223"/>
        <v>imepre-klu(ali)-kat</v>
      </c>
      <c r="DY151" s="43" t="s">
        <v>0</v>
      </c>
      <c r="DZ151" s="54">
        <f>IF(AN151="","",MAX(DZ$12:DZ150)+1)</f>
        <v>3517</v>
      </c>
      <c r="EA151" s="69">
        <f t="shared" si="224"/>
        <v>359</v>
      </c>
      <c r="EB151" s="69">
        <f t="shared" si="225"/>
        <v>2145</v>
      </c>
      <c r="EC151" s="69">
        <f t="shared" si="226"/>
        <v>2256</v>
      </c>
      <c r="ED151" s="69">
        <f t="shared" si="227"/>
        <v>1</v>
      </c>
      <c r="EE151" s="69">
        <f t="shared" si="167"/>
        <v>0</v>
      </c>
      <c r="EF151" s="69">
        <f t="shared" si="228"/>
        <v>3</v>
      </c>
      <c r="EG151" s="69" t="str">
        <f t="shared" si="229"/>
        <v>0</v>
      </c>
      <c r="EH151" s="69" t="str">
        <f t="shared" si="168"/>
        <v/>
      </c>
      <c r="EI151" s="69">
        <f t="shared" si="230"/>
        <v>2</v>
      </c>
      <c r="EJ151" s="49" t="str">
        <f t="shared" si="231"/>
        <v/>
      </c>
      <c r="EK151" s="43" t="s">
        <v>0</v>
      </c>
      <c r="EL151" s="16" t="str">
        <f t="shared" si="232"/>
        <v>INSERT INTO rezultat(id,stazakategorija_id,imeprezime_id,vrijeme_sec,status_id,registracija,uparivanje_id,originalstatus_id,imeprezimealias_id,klubalias_id,kategorijaalias_id) VALUES (3517,359,2145,2256,1,0,3,0,Null,2,Null);</v>
      </c>
      <c r="EM151" s="43" t="s">
        <v>0</v>
      </c>
      <c r="EN151" s="16" t="str">
        <f t="shared" si="169"/>
        <v/>
      </c>
      <c r="EO151" s="43" t="s">
        <v>0</v>
      </c>
      <c r="EP151" s="167" t="str">
        <f t="shared" si="233"/>
        <v xml:space="preserve">
INSERT INTO rezultat(id,stazakategorija_id,imeprezime_id,vrijeme_sec,status_id,registracija,uparivanje_id,originalstatus_id,imeprezimealias_id,klubalias_id,kategorijaalias_id) VALUES (3517,359,2145,2256,1,0,3,0,Null,2,Null);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Ž21</v>
      </c>
      <c r="C152" s="27" t="s">
        <v>0</v>
      </c>
      <c r="D152" s="27" t="str">
        <f>IF(csv!F142="","",TRIM(csv!F142))</f>
        <v>Vacant</v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>0</v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0"/>
        <v/>
      </c>
      <c r="P152" s="43"/>
      <c r="Q152" s="48" t="str">
        <f t="shared" si="171"/>
        <v>Ž21</v>
      </c>
      <c r="R152" s="69">
        <f>IF(Q152="","",IF(COUNTIF(Q$12:Q151,Q152)=0,R151+1,R151))</f>
        <v>13</v>
      </c>
      <c r="S152" s="69">
        <f t="shared" si="172"/>
        <v>202</v>
      </c>
      <c r="T152" s="69">
        <f t="shared" si="173"/>
        <v>226</v>
      </c>
      <c r="U152" s="62" t="str">
        <f t="shared" si="174"/>
        <v>Ž21</v>
      </c>
      <c r="V152" s="43" t="s">
        <v>0</v>
      </c>
      <c r="W152" s="209" t="str">
        <f t="shared" si="175"/>
        <v/>
      </c>
      <c r="X152" s="259" t="str">
        <f t="shared" si="176"/>
        <v/>
      </c>
      <c r="Y152" s="210" t="str">
        <f t="shared" si="157"/>
        <v/>
      </c>
      <c r="Z152" s="43" t="s">
        <v>0</v>
      </c>
      <c r="AA152" s="48" t="str">
        <f t="shared" si="177"/>
        <v/>
      </c>
      <c r="AB152" s="69" t="str">
        <f t="shared" si="178"/>
        <v/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/>
      </c>
      <c r="AK152" s="150" t="str">
        <f t="shared" si="181"/>
        <v/>
      </c>
      <c r="AL152" s="43"/>
      <c r="AM152" s="48" t="str">
        <f t="shared" si="182"/>
        <v/>
      </c>
      <c r="AN152" s="27" t="str">
        <f t="shared" si="183"/>
        <v/>
      </c>
      <c r="AO152" s="69" t="str">
        <f t="shared" si="184"/>
        <v/>
      </c>
      <c r="AP152" s="69" t="str">
        <f t="shared" si="185"/>
        <v/>
      </c>
      <c r="AQ152" s="27" t="str">
        <f t="shared" si="186"/>
        <v/>
      </c>
      <c r="AR152" s="62" t="str">
        <f t="shared" si="187"/>
        <v/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/>
      </c>
      <c r="BI152" s="27" t="str">
        <f t="shared" si="193"/>
        <v/>
      </c>
      <c r="BJ152" s="69" t="str">
        <f t="shared" si="194"/>
        <v/>
      </c>
      <c r="BK152" s="49" t="str">
        <f t="shared" si="195"/>
        <v/>
      </c>
      <c r="BL152" s="43" t="s">
        <v>0</v>
      </c>
      <c r="BM152" s="48" t="str">
        <f t="shared" si="196"/>
        <v/>
      </c>
      <c r="BN152" s="27" t="str">
        <f t="shared" si="197"/>
        <v/>
      </c>
      <c r="BO152" s="69" t="str">
        <f t="shared" si="198"/>
        <v/>
      </c>
      <c r="BP152" s="69" t="str">
        <f t="shared" si="159"/>
        <v/>
      </c>
      <c r="BQ152" s="27" t="str">
        <f t="shared" si="160"/>
        <v/>
      </c>
      <c r="BR152" s="27" t="str" cm="1">
        <f t="array" ref="BR152">IFERROR(""&amp;INDEX(regNatjecatelj_klub,DI152),"")</f>
        <v/>
      </c>
      <c r="BS152" s="82" t="str">
        <f t="shared" si="199"/>
        <v/>
      </c>
      <c r="BT152" s="62" t="str">
        <f t="shared" si="200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/>
      </c>
      <c r="CP152" s="69" t="str">
        <f t="shared" si="208"/>
        <v>0</v>
      </c>
      <c r="CQ152" s="216" t="str">
        <f t="shared" si="209"/>
        <v/>
      </c>
      <c r="CR152" s="217" t="str">
        <f t="shared" si="156"/>
        <v/>
      </c>
      <c r="CS152" s="150" t="str">
        <f t="shared" si="161"/>
        <v/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>Ž</v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/>
      </c>
      <c r="DI152" s="49" t="str">
        <f t="shared" si="214"/>
        <v/>
      </c>
      <c r="DJ152" s="43" t="s">
        <v>0</v>
      </c>
      <c r="DK152" s="48" t="str">
        <f t="shared" si="215"/>
        <v/>
      </c>
      <c r="DL152" s="49" t="str">
        <f t="shared" si="216"/>
        <v/>
      </c>
      <c r="DM152" s="43" t="s">
        <v>0</v>
      </c>
      <c r="DN152" s="48" t="str">
        <f t="shared" si="217"/>
        <v/>
      </c>
      <c r="DO152" s="49" t="str">
        <f t="shared" si="218"/>
        <v/>
      </c>
      <c r="DP152" s="43" t="s">
        <v>0</v>
      </c>
      <c r="DQ152" s="54" t="str">
        <f t="shared" si="219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0"/>
        <v/>
      </c>
      <c r="DU152" s="69" t="str">
        <f t="shared" si="166"/>
        <v/>
      </c>
      <c r="DV152" s="69" t="str">
        <f t="shared" si="221"/>
        <v/>
      </c>
      <c r="DW152" s="69" t="str">
        <f t="shared" si="222"/>
        <v/>
      </c>
      <c r="DX152" s="62" t="str">
        <f t="shared" si="223"/>
        <v/>
      </c>
      <c r="DY152" s="43" t="s">
        <v>0</v>
      </c>
      <c r="DZ152" s="54" t="str">
        <f>IF(AN152="","",MAX(DZ$12:DZ151)+1)</f>
        <v/>
      </c>
      <c r="EA152" s="69" t="str">
        <f t="shared" si="224"/>
        <v/>
      </c>
      <c r="EB152" s="69" t="str">
        <f t="shared" si="225"/>
        <v/>
      </c>
      <c r="EC152" s="69" t="str">
        <f t="shared" si="226"/>
        <v/>
      </c>
      <c r="ED152" s="69" t="str">
        <f t="shared" si="227"/>
        <v/>
      </c>
      <c r="EE152" s="69" t="str">
        <f t="shared" si="167"/>
        <v/>
      </c>
      <c r="EF152" s="69" t="str">
        <f t="shared" si="228"/>
        <v/>
      </c>
      <c r="EG152" s="69" t="str">
        <f t="shared" si="229"/>
        <v/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/>
      </c>
      <c r="EM152" s="43" t="s">
        <v>0</v>
      </c>
      <c r="EN152" s="16" t="str">
        <f t="shared" si="169"/>
        <v/>
      </c>
      <c r="EO152" s="43" t="s">
        <v>0</v>
      </c>
      <c r="EP152" s="167" t="str">
        <f t="shared" si="233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Ž21</v>
      </c>
      <c r="C153" s="27" t="s">
        <v>0</v>
      </c>
      <c r="D153" s="27" t="str">
        <f>IF(csv!F143="","",TRIM(csv!F143))</f>
        <v>Petra</v>
      </c>
      <c r="E153" s="27" t="str">
        <f>IF(csv!E143="","",TRIM(csv!E143))</f>
        <v>Plevnik</v>
      </c>
      <c r="F153" s="27" t="s">
        <v>0</v>
      </c>
      <c r="G153" s="69" t="str">
        <f>IF(csv!M143="","",TRIM(csv!M143))</f>
        <v>1460:19</v>
      </c>
      <c r="H153" s="69" t="str">
        <f>IF(csv!N143="","",TRIM(csv!N143))</f>
        <v>3</v>
      </c>
      <c r="I153" s="27" t="s">
        <v>0</v>
      </c>
      <c r="J153" s="27" t="str">
        <f>IF(csv!P143="","",TRIM(csv!P143))</f>
        <v>BJE</v>
      </c>
      <c r="K153" s="27" t="str">
        <f>IF(csv!Q143="","",TRIM(csv!Q143))</f>
        <v>OK Bjelovar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0"/>
        <v>ok</v>
      </c>
      <c r="P153" s="43"/>
      <c r="Q153" s="48" t="str">
        <f t="shared" si="171"/>
        <v>Ž21</v>
      </c>
      <c r="R153" s="69">
        <f>IF(Q153="","",IF(COUNTIF(Q$12:Q152,Q153)=0,R152+1,R152))</f>
        <v>13</v>
      </c>
      <c r="S153" s="69">
        <f t="shared" si="172"/>
        <v>202</v>
      </c>
      <c r="T153" s="69">
        <f t="shared" si="173"/>
        <v>226</v>
      </c>
      <c r="U153" s="62" t="str">
        <f t="shared" si="174"/>
        <v>Ž21</v>
      </c>
      <c r="V153" s="43" t="s">
        <v>0</v>
      </c>
      <c r="W153" s="209" t="str">
        <f t="shared" si="175"/>
        <v>Ž21</v>
      </c>
      <c r="X153" s="259">
        <f t="shared" si="176"/>
        <v>359</v>
      </c>
      <c r="Y153" s="210" t="str">
        <f t="shared" si="157"/>
        <v/>
      </c>
      <c r="Z153" s="43" t="s">
        <v>0</v>
      </c>
      <c r="AA153" s="48" t="str">
        <f t="shared" si="177"/>
        <v>CRO</v>
      </c>
      <c r="AB153" s="69">
        <f t="shared" si="178"/>
        <v>1</v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>CRO</v>
      </c>
      <c r="AK153" s="150">
        <f t="shared" si="181"/>
        <v>1</v>
      </c>
      <c r="AL153" s="43"/>
      <c r="AM153" s="48" t="str">
        <f t="shared" si="182"/>
        <v>Petra</v>
      </c>
      <c r="AN153" s="27" t="str">
        <f t="shared" si="183"/>
        <v>Plevnik</v>
      </c>
      <c r="AO153" s="69">
        <f t="shared" si="184"/>
        <v>1140</v>
      </c>
      <c r="AP153" s="69" t="str">
        <f t="shared" si="185"/>
        <v/>
      </c>
      <c r="AQ153" s="27" t="str">
        <f t="shared" si="186"/>
        <v>Petra</v>
      </c>
      <c r="AR153" s="62" t="str">
        <f t="shared" si="187"/>
        <v>Plevnik</v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>Petra</v>
      </c>
      <c r="BI153" s="27" t="str">
        <f t="shared" si="193"/>
        <v>Plevnik</v>
      </c>
      <c r="BJ153" s="69" t="str">
        <f t="shared" si="194"/>
        <v/>
      </c>
      <c r="BK153" s="49">
        <f t="shared" si="195"/>
        <v>1140</v>
      </c>
      <c r="BL153" s="43" t="s">
        <v>0</v>
      </c>
      <c r="BM153" s="48" t="str">
        <f t="shared" si="196"/>
        <v>BJE</v>
      </c>
      <c r="BN153" s="27" t="str">
        <f t="shared" si="197"/>
        <v>OK Bjelovar</v>
      </c>
      <c r="BO153" s="69">
        <f t="shared" si="198"/>
        <v>1</v>
      </c>
      <c r="BP153" s="69" t="str">
        <f t="shared" si="159"/>
        <v/>
      </c>
      <c r="BQ153" s="27" t="str">
        <f t="shared" si="160"/>
        <v>OK Bjelovar</v>
      </c>
      <c r="BR153" s="27" t="str" cm="1">
        <f t="array" ref="BR153">IFERROR(""&amp;INDEX(regNatjecatelj_klub,DI153),"")</f>
        <v>OK Bjelovar</v>
      </c>
      <c r="BS153" s="82" t="str">
        <f t="shared" si="199"/>
        <v/>
      </c>
      <c r="BT153" s="62" t="str">
        <f t="shared" si="200"/>
        <v>OK Bjelovar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Bjelovar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>1460:19</v>
      </c>
      <c r="CP153" s="69" t="str">
        <f t="shared" si="208"/>
        <v>3</v>
      </c>
      <c r="CQ153" s="216" t="str">
        <f t="shared" si="209"/>
        <v>GREŠKA-3</v>
      </c>
      <c r="CR153" s="217">
        <f t="shared" si="156"/>
        <v>59999</v>
      </c>
      <c r="CS153" s="150">
        <f t="shared" si="161"/>
        <v>3</v>
      </c>
      <c r="CT153" s="43" t="s">
        <v>0</v>
      </c>
      <c r="CU153" s="276" t="str">
        <f t="shared" si="210"/>
        <v xml:space="preserve">Petra Plevnik – Molim u OEventu provjeriti i ispraviti rezultat – vrijeme (1460:19) i classifier (3).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>Ž</v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>Petra – Plevnik</v>
      </c>
      <c r="DI153" s="49">
        <f t="shared" si="214"/>
        <v>109</v>
      </c>
      <c r="DJ153" s="43" t="s">
        <v>0</v>
      </c>
      <c r="DK153" s="48" t="str">
        <f t="shared" si="215"/>
        <v>Petra – Plevnik – OK Bjelovar</v>
      </c>
      <c r="DL153" s="49">
        <f t="shared" si="216"/>
        <v>109</v>
      </c>
      <c r="DM153" s="43" t="s">
        <v>0</v>
      </c>
      <c r="DN153" s="48" t="str">
        <f t="shared" si="217"/>
        <v>Petra – Plevnik – OK Bjelovar – Ž21</v>
      </c>
      <c r="DO153" s="49">
        <f t="shared" si="218"/>
        <v>109</v>
      </c>
      <c r="DP153" s="43" t="s">
        <v>0</v>
      </c>
      <c r="DQ153" s="54">
        <f t="shared" si="219"/>
        <v>109</v>
      </c>
      <c r="DR153" s="49" cm="1">
        <f t="array" ref="DR153">IF(DQ153&lt;&gt;"",INDEX(regNatjecatelj_id,DQ153,0),IF(BF153&lt;&gt;"",BF153,""))</f>
        <v>1140</v>
      </c>
      <c r="DS153" s="43" t="s">
        <v>0</v>
      </c>
      <c r="DT153" s="54" t="str">
        <f t="shared" si="220"/>
        <v>imepre</v>
      </c>
      <c r="DU153" s="69" t="str">
        <f t="shared" si="166"/>
        <v>klu</v>
      </c>
      <c r="DV153" s="69" t="str">
        <f t="shared" si="221"/>
        <v>kat</v>
      </c>
      <c r="DW153" s="69" t="str">
        <f t="shared" si="222"/>
        <v>ot</v>
      </c>
      <c r="DX153" s="62" t="str">
        <f t="shared" si="223"/>
        <v>imepre-klu-kat-ot</v>
      </c>
      <c r="DY153" s="43" t="s">
        <v>0</v>
      </c>
      <c r="DZ153" s="54">
        <f>IF(AN153="","",MAX(DZ$12:DZ152)+1)</f>
        <v>3518</v>
      </c>
      <c r="EA153" s="69">
        <f t="shared" si="224"/>
        <v>359</v>
      </c>
      <c r="EB153" s="69">
        <f t="shared" si="225"/>
        <v>1140</v>
      </c>
      <c r="EC153" s="69">
        <f t="shared" si="226"/>
        <v>59999</v>
      </c>
      <c r="ED153" s="69">
        <f t="shared" si="227"/>
        <v>3</v>
      </c>
      <c r="EE153" s="69">
        <f t="shared" si="167"/>
        <v>1</v>
      </c>
      <c r="EF153" s="69">
        <f t="shared" si="228"/>
        <v>2</v>
      </c>
      <c r="EG153" s="69" t="str">
        <f t="shared" si="229"/>
        <v>3</v>
      </c>
      <c r="EH153" s="69" t="str">
        <f t="shared" si="168"/>
        <v/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>INSERT INTO rezultat(id,stazakategorija_id,imeprezime_id,vrijeme_sec,status_id,registracija,uparivanje_id,originalstatus_id,imeprezimealias_id,klubalias_id,kategorijaalias_id) VALUES (3518,359,1140,59999,3,1,2,3,Null,Null,Null);</v>
      </c>
      <c r="EM153" s="43" t="s">
        <v>0</v>
      </c>
      <c r="EN153" s="16" t="str">
        <f t="shared" si="169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O153" s="43" t="s">
        <v>0</v>
      </c>
      <c r="EP153" s="167" t="str">
        <f t="shared" si="233"/>
        <v xml:space="preserve">
INSERT INTO rezultat(id,stazakategorija_id,imeprezime_id,vrijeme_sec,status_id,registracija,uparivanje_id,originalstatus_id,imeprezimealias_id,klubalias_id,kategorijaalias_id) VALUES (3518,359,1140,59999,3,1,2,3,Null,Null,Null);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359)
                         		AND
                         	kategorija_liga.liga_id = 102)
		AND
	datum_od &lt;= '44493'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Ž21</v>
      </c>
      <c r="C154" s="27" t="s">
        <v>0</v>
      </c>
      <c r="D154" s="27" t="str">
        <f>IF(csv!F144="","",TRIM(csv!F144))</f>
        <v>Vacant</v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>0</v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0"/>
        <v/>
      </c>
      <c r="P154" s="43"/>
      <c r="Q154" s="48" t="str">
        <f t="shared" si="171"/>
        <v>Ž21</v>
      </c>
      <c r="R154" s="69">
        <f>IF(Q154="","",IF(COUNTIF(Q$12:Q153,Q154)=0,R153+1,R153))</f>
        <v>13</v>
      </c>
      <c r="S154" s="69">
        <f t="shared" si="172"/>
        <v>202</v>
      </c>
      <c r="T154" s="69">
        <f t="shared" si="173"/>
        <v>226</v>
      </c>
      <c r="U154" s="62" t="str">
        <f t="shared" si="174"/>
        <v>Ž21</v>
      </c>
      <c r="V154" s="43" t="s">
        <v>0</v>
      </c>
      <c r="W154" s="209" t="str">
        <f t="shared" si="175"/>
        <v/>
      </c>
      <c r="X154" s="259" t="str">
        <f t="shared" si="176"/>
        <v/>
      </c>
      <c r="Y154" s="210" t="str">
        <f t="shared" si="157"/>
        <v/>
      </c>
      <c r="Z154" s="43" t="s">
        <v>0</v>
      </c>
      <c r="AA154" s="48" t="str">
        <f t="shared" si="177"/>
        <v/>
      </c>
      <c r="AB154" s="69" t="str">
        <f t="shared" si="178"/>
        <v/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/>
      </c>
      <c r="AK154" s="150" t="str">
        <f t="shared" si="181"/>
        <v/>
      </c>
      <c r="AL154" s="43"/>
      <c r="AM154" s="48" t="str">
        <f t="shared" si="182"/>
        <v/>
      </c>
      <c r="AN154" s="27" t="str">
        <f t="shared" si="183"/>
        <v/>
      </c>
      <c r="AO154" s="69" t="str">
        <f t="shared" si="184"/>
        <v/>
      </c>
      <c r="AP154" s="69" t="str">
        <f t="shared" si="185"/>
        <v/>
      </c>
      <c r="AQ154" s="27" t="str">
        <f t="shared" si="186"/>
        <v/>
      </c>
      <c r="AR154" s="62" t="str">
        <f t="shared" si="187"/>
        <v/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/>
      </c>
      <c r="BI154" s="27" t="str">
        <f t="shared" si="193"/>
        <v/>
      </c>
      <c r="BJ154" s="69" t="str">
        <f t="shared" si="194"/>
        <v/>
      </c>
      <c r="BK154" s="49" t="str">
        <f t="shared" si="195"/>
        <v/>
      </c>
      <c r="BL154" s="43" t="s">
        <v>0</v>
      </c>
      <c r="BM154" s="48" t="str">
        <f t="shared" si="196"/>
        <v/>
      </c>
      <c r="BN154" s="27" t="str">
        <f t="shared" si="197"/>
        <v/>
      </c>
      <c r="BO154" s="69" t="str">
        <f t="shared" si="198"/>
        <v/>
      </c>
      <c r="BP154" s="69" t="str">
        <f t="shared" si="159"/>
        <v/>
      </c>
      <c r="BQ154" s="27" t="str">
        <f t="shared" si="160"/>
        <v/>
      </c>
      <c r="BR154" s="27" t="str" cm="1">
        <f t="array" ref="BR154">IFERROR(""&amp;INDEX(regNatjecatelj_klub,DI154),"")</f>
        <v/>
      </c>
      <c r="BS154" s="82" t="str">
        <f t="shared" si="199"/>
        <v/>
      </c>
      <c r="BT154" s="62" t="str">
        <f t="shared" si="200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/>
      </c>
      <c r="CP154" s="69" t="str">
        <f t="shared" si="208"/>
        <v>0</v>
      </c>
      <c r="CQ154" s="216" t="str">
        <f t="shared" si="209"/>
        <v/>
      </c>
      <c r="CR154" s="217" t="str">
        <f t="shared" si="156"/>
        <v/>
      </c>
      <c r="CS154" s="150" t="str">
        <f t="shared" si="161"/>
        <v/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>Ž</v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/>
      </c>
      <c r="DI154" s="49" t="str">
        <f t="shared" si="214"/>
        <v/>
      </c>
      <c r="DJ154" s="43" t="s">
        <v>0</v>
      </c>
      <c r="DK154" s="48" t="str">
        <f t="shared" si="215"/>
        <v/>
      </c>
      <c r="DL154" s="49" t="str">
        <f t="shared" si="216"/>
        <v/>
      </c>
      <c r="DM154" s="43" t="s">
        <v>0</v>
      </c>
      <c r="DN154" s="48" t="str">
        <f t="shared" si="217"/>
        <v/>
      </c>
      <c r="DO154" s="49" t="str">
        <f t="shared" si="218"/>
        <v/>
      </c>
      <c r="DP154" s="43" t="s">
        <v>0</v>
      </c>
      <c r="DQ154" s="54" t="str">
        <f t="shared" si="219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0"/>
        <v/>
      </c>
      <c r="DU154" s="69" t="str">
        <f t="shared" si="166"/>
        <v/>
      </c>
      <c r="DV154" s="69" t="str">
        <f t="shared" si="221"/>
        <v/>
      </c>
      <c r="DW154" s="69" t="str">
        <f t="shared" si="222"/>
        <v/>
      </c>
      <c r="DX154" s="62" t="str">
        <f t="shared" si="223"/>
        <v/>
      </c>
      <c r="DY154" s="43" t="s">
        <v>0</v>
      </c>
      <c r="DZ154" s="54" t="str">
        <f>IF(AN154="","",MAX(DZ$12:DZ153)+1)</f>
        <v/>
      </c>
      <c r="EA154" s="69" t="str">
        <f t="shared" si="224"/>
        <v/>
      </c>
      <c r="EB154" s="69" t="str">
        <f t="shared" si="225"/>
        <v/>
      </c>
      <c r="EC154" s="69" t="str">
        <f t="shared" si="226"/>
        <v/>
      </c>
      <c r="ED154" s="69" t="str">
        <f t="shared" si="227"/>
        <v/>
      </c>
      <c r="EE154" s="69" t="str">
        <f t="shared" si="167"/>
        <v/>
      </c>
      <c r="EF154" s="69" t="str">
        <f t="shared" si="228"/>
        <v/>
      </c>
      <c r="EG154" s="69" t="str">
        <f t="shared" si="229"/>
        <v/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/>
      </c>
      <c r="EM154" s="43" t="s">
        <v>0</v>
      </c>
      <c r="EN154" s="16" t="str">
        <f t="shared" si="169"/>
        <v/>
      </c>
      <c r="EO154" s="43" t="s">
        <v>0</v>
      </c>
      <c r="EP154" s="167" t="str">
        <f t="shared" si="233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Ž35</v>
      </c>
      <c r="C155" s="27" t="s">
        <v>0</v>
      </c>
      <c r="D155" s="27" t="str">
        <f>IF(csv!F145="","",TRIM(csv!F145))</f>
        <v>Sonja</v>
      </c>
      <c r="E155" s="27" t="str">
        <f>IF(csv!E145="","",TRIM(csv!E145))</f>
        <v>Lesjak</v>
      </c>
      <c r="F155" s="27" t="s">
        <v>0</v>
      </c>
      <c r="G155" s="69" t="str">
        <f>IF(csv!M145="","",TRIM(csv!M145))</f>
        <v>15:55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JAP</v>
      </c>
      <c r="K155" s="27" t="str">
        <f>IF(csv!Q145="","",TRIM(csv!Q145))</f>
        <v>OK Japetić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0"/>
        <v>ok</v>
      </c>
      <c r="P155" s="43"/>
      <c r="Q155" s="48" t="str">
        <f t="shared" si="171"/>
        <v>Ž35</v>
      </c>
      <c r="R155" s="69">
        <f>IF(Q155="","",IF(COUNTIF(Q$12:Q154,Q155)=0,R154+1,R154))</f>
        <v>14</v>
      </c>
      <c r="S155" s="69">
        <f t="shared" si="172"/>
        <v>213</v>
      </c>
      <c r="T155" s="69">
        <f t="shared" si="173"/>
        <v>236</v>
      </c>
      <c r="U155" s="62" t="str">
        <f t="shared" si="174"/>
        <v>Ž35 – Ž20</v>
      </c>
      <c r="V155" s="43" t="s">
        <v>0</v>
      </c>
      <c r="W155" s="209" t="str">
        <f t="shared" si="175"/>
        <v>Ž35</v>
      </c>
      <c r="X155" s="259">
        <f t="shared" si="176"/>
        <v>360</v>
      </c>
      <c r="Y155" s="210" t="str">
        <f t="shared" si="157"/>
        <v/>
      </c>
      <c r="Z155" s="43" t="s">
        <v>0</v>
      </c>
      <c r="AA155" s="48" t="str">
        <f t="shared" si="177"/>
        <v>CRO</v>
      </c>
      <c r="AB155" s="69">
        <f t="shared" si="178"/>
        <v>1</v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>CRO</v>
      </c>
      <c r="AK155" s="150">
        <f t="shared" si="181"/>
        <v>1</v>
      </c>
      <c r="AL155" s="43"/>
      <c r="AM155" s="48" t="str">
        <f t="shared" si="182"/>
        <v>Sonja</v>
      </c>
      <c r="AN155" s="27" t="str">
        <f t="shared" si="183"/>
        <v>Lesjak</v>
      </c>
      <c r="AO155" s="69">
        <f t="shared" si="184"/>
        <v>1543</v>
      </c>
      <c r="AP155" s="69" t="str">
        <f t="shared" si="185"/>
        <v/>
      </c>
      <c r="AQ155" s="27" t="str">
        <f t="shared" si="186"/>
        <v>Sonja</v>
      </c>
      <c r="AR155" s="62" t="str">
        <f t="shared" si="187"/>
        <v>Lesjak</v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>Sonja</v>
      </c>
      <c r="BI155" s="27" t="str">
        <f t="shared" si="193"/>
        <v>Lesjak</v>
      </c>
      <c r="BJ155" s="69" t="str">
        <f t="shared" si="194"/>
        <v/>
      </c>
      <c r="BK155" s="49">
        <f t="shared" si="195"/>
        <v>1543</v>
      </c>
      <c r="BL155" s="43" t="s">
        <v>0</v>
      </c>
      <c r="BM155" s="48" t="str">
        <f t="shared" si="196"/>
        <v>JAP</v>
      </c>
      <c r="BN155" s="27" t="str">
        <f t="shared" si="197"/>
        <v>OK Japetić</v>
      </c>
      <c r="BO155" s="69">
        <f t="shared" si="198"/>
        <v>3</v>
      </c>
      <c r="BP155" s="69" t="str">
        <f t="shared" si="159"/>
        <v/>
      </c>
      <c r="BQ155" s="27" t="str">
        <f t="shared" si="160"/>
        <v>OK Japetić</v>
      </c>
      <c r="BR155" s="27" t="str" cm="1">
        <f t="array" ref="BR155">IFERROR(""&amp;INDEX(regNatjecatelj_klub,DI155),"")</f>
        <v>OK Japetić</v>
      </c>
      <c r="BS155" s="82" t="str">
        <f t="shared" si="199"/>
        <v/>
      </c>
      <c r="BT155" s="62" t="str">
        <f t="shared" si="200"/>
        <v>OK Japetić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Japetić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3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>15:55</v>
      </c>
      <c r="CP155" s="69" t="str">
        <f t="shared" si="208"/>
        <v>0</v>
      </c>
      <c r="CQ155" s="216" t="str">
        <f t="shared" si="209"/>
        <v/>
      </c>
      <c r="CR155" s="217">
        <f t="shared" si="156"/>
        <v>955</v>
      </c>
      <c r="CS155" s="150">
        <f t="shared" si="161"/>
        <v>1</v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>Ž</v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>Sonja – Lesjak</v>
      </c>
      <c r="DI155" s="49">
        <f t="shared" si="214"/>
        <v>202</v>
      </c>
      <c r="DJ155" s="43" t="s">
        <v>0</v>
      </c>
      <c r="DK155" s="48" t="str">
        <f t="shared" si="215"/>
        <v>Sonja – Lesjak – OK Japetić</v>
      </c>
      <c r="DL155" s="49">
        <f t="shared" si="216"/>
        <v>202</v>
      </c>
      <c r="DM155" s="43" t="s">
        <v>0</v>
      </c>
      <c r="DN155" s="48" t="str">
        <f t="shared" si="217"/>
        <v>Sonja – Lesjak – OK Japetić – Ž35</v>
      </c>
      <c r="DO155" s="49">
        <f t="shared" si="218"/>
        <v>202</v>
      </c>
      <c r="DP155" s="43" t="s">
        <v>0</v>
      </c>
      <c r="DQ155" s="54">
        <f t="shared" si="219"/>
        <v>202</v>
      </c>
      <c r="DR155" s="49" cm="1">
        <f t="array" ref="DR155">IF(DQ155&lt;&gt;"",INDEX(regNatjecatelj_id,DQ155,0),IF(BF155&lt;&gt;"",BF155,""))</f>
        <v>1543</v>
      </c>
      <c r="DS155" s="43" t="s">
        <v>0</v>
      </c>
      <c r="DT155" s="54" t="str">
        <f t="shared" si="220"/>
        <v>imepre</v>
      </c>
      <c r="DU155" s="69" t="str">
        <f t="shared" si="166"/>
        <v>klu</v>
      </c>
      <c r="DV155" s="69" t="str">
        <f t="shared" si="221"/>
        <v>kat</v>
      </c>
      <c r="DW155" s="69" t="str">
        <f t="shared" si="222"/>
        <v/>
      </c>
      <c r="DX155" s="62" t="str">
        <f t="shared" si="223"/>
        <v>imepre-klu-kat</v>
      </c>
      <c r="DY155" s="43" t="s">
        <v>0</v>
      </c>
      <c r="DZ155" s="54">
        <f>IF(AN155="","",MAX(DZ$12:DZ154)+1)</f>
        <v>3519</v>
      </c>
      <c r="EA155" s="69">
        <f t="shared" si="224"/>
        <v>360</v>
      </c>
      <c r="EB155" s="69">
        <f t="shared" si="225"/>
        <v>1543</v>
      </c>
      <c r="EC155" s="69">
        <f t="shared" si="226"/>
        <v>955</v>
      </c>
      <c r="ED155" s="69">
        <f t="shared" si="227"/>
        <v>1</v>
      </c>
      <c r="EE155" s="69">
        <f t="shared" si="167"/>
        <v>1</v>
      </c>
      <c r="EF155" s="69">
        <f t="shared" si="228"/>
        <v>1</v>
      </c>
      <c r="EG155" s="69" t="str">
        <f t="shared" si="229"/>
        <v>0</v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>INSERT INTO rezultat(id,stazakategorija_id,imeprezime_id,vrijeme_sec,status_id,registracija,uparivanje_id,originalstatus_id,imeprezimealias_id,klubalias_id,kategorijaalias_id) VALUES (3519,360,1543,955,1,1,1,0,Null,Null,Null);</v>
      </c>
      <c r="EM155" s="43" t="s">
        <v>0</v>
      </c>
      <c r="EN155" s="16" t="str">
        <f t="shared" si="169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55" s="43" t="s">
        <v>0</v>
      </c>
      <c r="EP155" s="167" t="str">
        <f t="shared" si="233"/>
        <v xml:space="preserve">
INSERT INTO rezultat(id,stazakategorija_id,imeprezime_id,vrijeme_sec,status_id,registracija,uparivanje_id,originalstatus_id,imeprezimealias_id,klubalias_id,kategorijaalias_id) VALUES (3519,360,1543,955,1,1,1,0,Null,Null,Null);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Ž35</v>
      </c>
      <c r="C156" s="27" t="s">
        <v>0</v>
      </c>
      <c r="D156" s="27" t="str">
        <f>IF(csv!F146="","",TRIM(csv!F146))</f>
        <v>Martina</v>
      </c>
      <c r="E156" s="27" t="str">
        <f>IF(csv!E146="","",TRIM(csv!E146))</f>
        <v>Bedeković Tanković</v>
      </c>
      <c r="F156" s="27" t="s">
        <v>0</v>
      </c>
      <c r="G156" s="69" t="str">
        <f>IF(csv!M146="","",TRIM(csv!M146))</f>
        <v>16:14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JEL</v>
      </c>
      <c r="K156" s="27" t="str">
        <f>IF(csv!Q146="","",TRIM(csv!Q146))</f>
        <v>OK Jelen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0"/>
        <v>ok</v>
      </c>
      <c r="P156" s="43"/>
      <c r="Q156" s="48" t="str">
        <f t="shared" si="171"/>
        <v>Ž35</v>
      </c>
      <c r="R156" s="69">
        <f>IF(Q156="","",IF(COUNTIF(Q$12:Q155,Q156)=0,R155+1,R155))</f>
        <v>14</v>
      </c>
      <c r="S156" s="69">
        <f t="shared" si="172"/>
        <v>213</v>
      </c>
      <c r="T156" s="69">
        <f t="shared" si="173"/>
        <v>236</v>
      </c>
      <c r="U156" s="62" t="str">
        <f t="shared" si="174"/>
        <v>Ž35 – Ž20</v>
      </c>
      <c r="V156" s="43" t="s">
        <v>0</v>
      </c>
      <c r="W156" s="209" t="str">
        <f t="shared" si="175"/>
        <v>Ž35</v>
      </c>
      <c r="X156" s="259">
        <f t="shared" si="176"/>
        <v>360</v>
      </c>
      <c r="Y156" s="210" t="str">
        <f t="shared" si="157"/>
        <v/>
      </c>
      <c r="Z156" s="43" t="s">
        <v>0</v>
      </c>
      <c r="AA156" s="48" t="str">
        <f t="shared" si="177"/>
        <v>CRO</v>
      </c>
      <c r="AB156" s="69">
        <f t="shared" si="178"/>
        <v>1</v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>CRO</v>
      </c>
      <c r="AK156" s="150">
        <f t="shared" si="181"/>
        <v>1</v>
      </c>
      <c r="AL156" s="43"/>
      <c r="AM156" s="48" t="str">
        <f t="shared" si="182"/>
        <v>Martina</v>
      </c>
      <c r="AN156" s="27" t="str">
        <f t="shared" si="183"/>
        <v>Bedeković Tanković</v>
      </c>
      <c r="AO156" s="69">
        <f t="shared" si="184"/>
        <v>1473</v>
      </c>
      <c r="AP156" s="69" t="str">
        <f t="shared" si="185"/>
        <v/>
      </c>
      <c r="AQ156" s="27" t="str">
        <f t="shared" si="186"/>
        <v>Martina</v>
      </c>
      <c r="AR156" s="62" t="str">
        <f t="shared" si="187"/>
        <v>Bedeković Tanković</v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>Martina</v>
      </c>
      <c r="BI156" s="27" t="str">
        <f t="shared" si="193"/>
        <v>Bedeković Tanković</v>
      </c>
      <c r="BJ156" s="69" t="str">
        <f t="shared" si="194"/>
        <v/>
      </c>
      <c r="BK156" s="49">
        <f t="shared" si="195"/>
        <v>1473</v>
      </c>
      <c r="BL156" s="43" t="s">
        <v>0</v>
      </c>
      <c r="BM156" s="48" t="str">
        <f t="shared" si="196"/>
        <v>JEL</v>
      </c>
      <c r="BN156" s="27" t="str">
        <f t="shared" si="197"/>
        <v>OK Jelen</v>
      </c>
      <c r="BO156" s="69">
        <f t="shared" si="198"/>
        <v>4</v>
      </c>
      <c r="BP156" s="69" t="str">
        <f t="shared" si="159"/>
        <v/>
      </c>
      <c r="BQ156" s="27" t="str">
        <f t="shared" si="160"/>
        <v>OK Jelen</v>
      </c>
      <c r="BR156" s="27" t="str" cm="1">
        <f t="array" ref="BR156">IFERROR(""&amp;INDEX(regNatjecatelj_klub,DI156),"")</f>
        <v>OK Jelen</v>
      </c>
      <c r="BS156" s="82" t="str">
        <f t="shared" si="199"/>
        <v/>
      </c>
      <c r="BT156" s="62" t="str">
        <f t="shared" si="200"/>
        <v>OK Jelen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Jelen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4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>16:14</v>
      </c>
      <c r="CP156" s="69" t="str">
        <f t="shared" si="208"/>
        <v>0</v>
      </c>
      <c r="CQ156" s="216" t="str">
        <f t="shared" si="209"/>
        <v/>
      </c>
      <c r="CR156" s="217">
        <f t="shared" si="156"/>
        <v>974</v>
      </c>
      <c r="CS156" s="150">
        <f t="shared" si="161"/>
        <v>1</v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>Ž</v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>Martina – Bedeković Tanković</v>
      </c>
      <c r="DI156" s="49">
        <f t="shared" si="214"/>
        <v>254</v>
      </c>
      <c r="DJ156" s="43" t="s">
        <v>0</v>
      </c>
      <c r="DK156" s="48" t="str">
        <f t="shared" si="215"/>
        <v>Martina – Bedeković Tanković – OK Jelen</v>
      </c>
      <c r="DL156" s="49">
        <f t="shared" si="216"/>
        <v>254</v>
      </c>
      <c r="DM156" s="43" t="s">
        <v>0</v>
      </c>
      <c r="DN156" s="48" t="str">
        <f t="shared" si="217"/>
        <v>Martina – Bedeković Tanković – OK Jelen – Ž35</v>
      </c>
      <c r="DO156" s="49">
        <f t="shared" si="218"/>
        <v>254</v>
      </c>
      <c r="DP156" s="43" t="s">
        <v>0</v>
      </c>
      <c r="DQ156" s="54">
        <f t="shared" si="219"/>
        <v>254</v>
      </c>
      <c r="DR156" s="49" cm="1">
        <f t="array" ref="DR156">IF(DQ156&lt;&gt;"",INDEX(regNatjecatelj_id,DQ156,0),IF(BF156&lt;&gt;"",BF156,""))</f>
        <v>1473</v>
      </c>
      <c r="DS156" s="43" t="s">
        <v>0</v>
      </c>
      <c r="DT156" s="54" t="str">
        <f t="shared" si="220"/>
        <v>imepre</v>
      </c>
      <c r="DU156" s="69" t="str">
        <f t="shared" si="166"/>
        <v>klu</v>
      </c>
      <c r="DV156" s="69" t="str">
        <f t="shared" si="221"/>
        <v>kat</v>
      </c>
      <c r="DW156" s="69" t="str">
        <f t="shared" si="222"/>
        <v/>
      </c>
      <c r="DX156" s="62" t="str">
        <f t="shared" si="223"/>
        <v>imepre-klu-kat</v>
      </c>
      <c r="DY156" s="43" t="s">
        <v>0</v>
      </c>
      <c r="DZ156" s="54">
        <f>IF(AN156="","",MAX(DZ$12:DZ155)+1)</f>
        <v>3520</v>
      </c>
      <c r="EA156" s="69">
        <f t="shared" si="224"/>
        <v>360</v>
      </c>
      <c r="EB156" s="69">
        <f t="shared" si="225"/>
        <v>1473</v>
      </c>
      <c r="EC156" s="69">
        <f t="shared" si="226"/>
        <v>974</v>
      </c>
      <c r="ED156" s="69">
        <f t="shared" si="227"/>
        <v>1</v>
      </c>
      <c r="EE156" s="69">
        <f t="shared" si="167"/>
        <v>1</v>
      </c>
      <c r="EF156" s="69">
        <f t="shared" si="228"/>
        <v>1</v>
      </c>
      <c r="EG156" s="69" t="str">
        <f t="shared" si="229"/>
        <v>0</v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>INSERT INTO rezultat(id,stazakategorija_id,imeprezime_id,vrijeme_sec,status_id,registracija,uparivanje_id,originalstatus_id,imeprezimealias_id,klubalias_id,kategorijaalias_id) VALUES (3520,360,1473,974,1,1,1,0,Null,Null,Null);</v>
      </c>
      <c r="EM156" s="43" t="s">
        <v>0</v>
      </c>
      <c r="EN156" s="16" t="str">
        <f t="shared" si="169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56" s="43" t="s">
        <v>0</v>
      </c>
      <c r="EP156" s="167" t="str">
        <f t="shared" si="233"/>
        <v xml:space="preserve">
INSERT INTO rezultat(id,stazakategorija_id,imeprezime_id,vrijeme_sec,status_id,registracija,uparivanje_id,originalstatus_id,imeprezimealias_id,klubalias_id,kategorijaalias_id) VALUES (3520,360,1473,974,1,1,1,0,Null,Null,Null);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Ž35</v>
      </c>
      <c r="C157" s="27" t="s">
        <v>0</v>
      </c>
      <c r="D157" s="27" t="str">
        <f>IF(csv!F147="","",TRIM(csv!F147))</f>
        <v>Tanja</v>
      </c>
      <c r="E157" s="27" t="str">
        <f>IF(csv!E147="","",TRIM(csv!E147))</f>
        <v>Potrebica</v>
      </c>
      <c r="F157" s="27" t="s">
        <v>0</v>
      </c>
      <c r="G157" s="69" t="str">
        <f>IF(csv!M147="","",TRIM(csv!M147))</f>
        <v>18:01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OK Varaždin</v>
      </c>
      <c r="K157" s="27" t="str">
        <f>IF(csv!Q147="","",TRIM(csv!Q147))</f>
        <v>OK Varaždin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0"/>
        <v>ok</v>
      </c>
      <c r="P157" s="43"/>
      <c r="Q157" s="48" t="str">
        <f t="shared" si="171"/>
        <v>Ž35</v>
      </c>
      <c r="R157" s="69">
        <f>IF(Q157="","",IF(COUNTIF(Q$12:Q156,Q157)=0,R156+1,R156))</f>
        <v>14</v>
      </c>
      <c r="S157" s="69">
        <f t="shared" si="172"/>
        <v>213</v>
      </c>
      <c r="T157" s="69">
        <f t="shared" si="173"/>
        <v>236</v>
      </c>
      <c r="U157" s="62" t="str">
        <f t="shared" si="174"/>
        <v>Ž35 – Ž20</v>
      </c>
      <c r="V157" s="43" t="s">
        <v>0</v>
      </c>
      <c r="W157" s="209" t="str">
        <f t="shared" si="175"/>
        <v>Ž35</v>
      </c>
      <c r="X157" s="259">
        <f t="shared" si="176"/>
        <v>360</v>
      </c>
      <c r="Y157" s="210" t="str">
        <f t="shared" si="157"/>
        <v/>
      </c>
      <c r="Z157" s="43" t="s">
        <v>0</v>
      </c>
      <c r="AA157" s="48" t="str">
        <f t="shared" si="177"/>
        <v>CRO</v>
      </c>
      <c r="AB157" s="69">
        <f t="shared" si="178"/>
        <v>1</v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>CRO</v>
      </c>
      <c r="AK157" s="150">
        <f t="shared" si="181"/>
        <v>1</v>
      </c>
      <c r="AL157" s="43"/>
      <c r="AM157" s="48" t="str">
        <f t="shared" si="182"/>
        <v>Tanja</v>
      </c>
      <c r="AN157" s="27" t="str">
        <f t="shared" si="183"/>
        <v>Potrebica</v>
      </c>
      <c r="AO157" s="69">
        <f t="shared" si="184"/>
        <v>1220</v>
      </c>
      <c r="AP157" s="69" t="str">
        <f t="shared" si="185"/>
        <v/>
      </c>
      <c r="AQ157" s="27" t="str">
        <f t="shared" si="186"/>
        <v>Tanja</v>
      </c>
      <c r="AR157" s="62" t="str">
        <f t="shared" si="187"/>
        <v>Potrebica</v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>Tanja</v>
      </c>
      <c r="BI157" s="27" t="str">
        <f t="shared" si="193"/>
        <v>Potrebica</v>
      </c>
      <c r="BJ157" s="69" t="str">
        <f t="shared" si="194"/>
        <v/>
      </c>
      <c r="BK157" s="49">
        <f t="shared" si="195"/>
        <v>1220</v>
      </c>
      <c r="BL157" s="43" t="s">
        <v>0</v>
      </c>
      <c r="BM157" s="48" t="str">
        <f t="shared" si="196"/>
        <v>OK Varaždin</v>
      </c>
      <c r="BN157" s="27" t="str">
        <f t="shared" si="197"/>
        <v>OK Varaždin</v>
      </c>
      <c r="BO157" s="69">
        <f t="shared" si="198"/>
        <v>11</v>
      </c>
      <c r="BP157" s="69" t="str">
        <f t="shared" si="159"/>
        <v/>
      </c>
      <c r="BQ157" s="27" t="str">
        <f t="shared" si="160"/>
        <v>OK Varaždin</v>
      </c>
      <c r="BR157" s="27" t="str" cm="1">
        <f t="array" ref="BR157">IFERROR(""&amp;INDEX(regNatjecatelj_klub,DI157),"")</f>
        <v>OK Varaždin</v>
      </c>
      <c r="BS157" s="82" t="str">
        <f t="shared" si="199"/>
        <v/>
      </c>
      <c r="BT157" s="62" t="str">
        <f t="shared" si="200"/>
        <v>OK Varaždin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Varaždin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11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>18:01</v>
      </c>
      <c r="CP157" s="69" t="str">
        <f t="shared" si="208"/>
        <v>0</v>
      </c>
      <c r="CQ157" s="216" t="str">
        <f t="shared" si="209"/>
        <v/>
      </c>
      <c r="CR157" s="217">
        <f t="shared" si="156"/>
        <v>1081</v>
      </c>
      <c r="CS157" s="150">
        <f t="shared" si="161"/>
        <v>1</v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>Ž</v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>Tanja – Potrebica</v>
      </c>
      <c r="DI157" s="49">
        <f t="shared" si="214"/>
        <v>728</v>
      </c>
      <c r="DJ157" s="43" t="s">
        <v>0</v>
      </c>
      <c r="DK157" s="48" t="str">
        <f t="shared" si="215"/>
        <v>Tanja – Potrebica – OK Varaždin</v>
      </c>
      <c r="DL157" s="49">
        <f t="shared" si="216"/>
        <v>728</v>
      </c>
      <c r="DM157" s="43" t="s">
        <v>0</v>
      </c>
      <c r="DN157" s="48" t="str">
        <f t="shared" si="217"/>
        <v>Tanja – Potrebica – OK Varaždin – Ž35</v>
      </c>
      <c r="DO157" s="49">
        <f t="shared" si="218"/>
        <v>728</v>
      </c>
      <c r="DP157" s="43" t="s">
        <v>0</v>
      </c>
      <c r="DQ157" s="54">
        <f t="shared" si="219"/>
        <v>728</v>
      </c>
      <c r="DR157" s="49" cm="1">
        <f t="array" ref="DR157">IF(DQ157&lt;&gt;"",INDEX(regNatjecatelj_id,DQ157,0),IF(BF157&lt;&gt;"",BF157,""))</f>
        <v>1220</v>
      </c>
      <c r="DS157" s="43" t="s">
        <v>0</v>
      </c>
      <c r="DT157" s="54" t="str">
        <f t="shared" si="220"/>
        <v>imepre</v>
      </c>
      <c r="DU157" s="69" t="str">
        <f t="shared" si="166"/>
        <v>klu</v>
      </c>
      <c r="DV157" s="69" t="str">
        <f t="shared" si="221"/>
        <v>kat</v>
      </c>
      <c r="DW157" s="69" t="str">
        <f t="shared" si="222"/>
        <v/>
      </c>
      <c r="DX157" s="62" t="str">
        <f t="shared" si="223"/>
        <v>imepre-klu-kat</v>
      </c>
      <c r="DY157" s="43" t="s">
        <v>0</v>
      </c>
      <c r="DZ157" s="54">
        <f>IF(AN157="","",MAX(DZ$12:DZ156)+1)</f>
        <v>3521</v>
      </c>
      <c r="EA157" s="69">
        <f t="shared" si="224"/>
        <v>360</v>
      </c>
      <c r="EB157" s="69">
        <f t="shared" si="225"/>
        <v>1220</v>
      </c>
      <c r="EC157" s="69">
        <f t="shared" si="226"/>
        <v>1081</v>
      </c>
      <c r="ED157" s="69">
        <f t="shared" si="227"/>
        <v>1</v>
      </c>
      <c r="EE157" s="69">
        <f t="shared" si="167"/>
        <v>1</v>
      </c>
      <c r="EF157" s="69">
        <f t="shared" si="228"/>
        <v>1</v>
      </c>
      <c r="EG157" s="69" t="str">
        <f t="shared" si="229"/>
        <v>0</v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>INSERT INTO rezultat(id,stazakategorija_id,imeprezime_id,vrijeme_sec,status_id,registracija,uparivanje_id,originalstatus_id,imeprezimealias_id,klubalias_id,kategorijaalias_id) VALUES (3521,360,1220,1081,1,1,1,0,Null,Null,Null);</v>
      </c>
      <c r="EM157" s="43" t="s">
        <v>0</v>
      </c>
      <c r="EN157" s="16" t="str">
        <f t="shared" si="169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57" s="43" t="s">
        <v>0</v>
      </c>
      <c r="EP157" s="167" t="str">
        <f t="shared" si="233"/>
        <v xml:space="preserve">
INSERT INTO rezultat(id,stazakategorija_id,imeprezime_id,vrijeme_sec,status_id,registracija,uparivanje_id,originalstatus_id,imeprezimealias_id,klubalias_id,kategorijaalias_id) VALUES (3521,360,1220,1081,1,1,1,0,Null,Null,Null);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Ž35</v>
      </c>
      <c r="C158" s="27" t="s">
        <v>0</v>
      </c>
      <c r="D158" s="27" t="str">
        <f>IF(csv!F148="","",TRIM(csv!F148))</f>
        <v>Sabina</v>
      </c>
      <c r="E158" s="27" t="str">
        <f>IF(csv!E148="","",TRIM(csv!E148))</f>
        <v>Rako</v>
      </c>
      <c r="F158" s="27" t="s">
        <v>0</v>
      </c>
      <c r="G158" s="69" t="str">
        <f>IF(csv!M148="","",TRIM(csv!M148))</f>
        <v>18:21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Vihor</v>
      </c>
      <c r="K158" s="27" t="str">
        <f>IF(csv!Q148="","",TRIM(csv!Q148))</f>
        <v>OK Vihor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0"/>
        <v>ok</v>
      </c>
      <c r="P158" s="43"/>
      <c r="Q158" s="48" t="str">
        <f t="shared" si="171"/>
        <v>Ž35</v>
      </c>
      <c r="R158" s="69">
        <f>IF(Q158="","",IF(COUNTIF(Q$12:Q157,Q158)=0,R157+1,R157))</f>
        <v>14</v>
      </c>
      <c r="S158" s="69">
        <f t="shared" si="172"/>
        <v>213</v>
      </c>
      <c r="T158" s="69">
        <f t="shared" si="173"/>
        <v>236</v>
      </c>
      <c r="U158" s="62" t="str">
        <f t="shared" si="174"/>
        <v>Ž35 – Ž20</v>
      </c>
      <c r="V158" s="43" t="s">
        <v>0</v>
      </c>
      <c r="W158" s="209" t="str">
        <f t="shared" si="175"/>
        <v>Ž35</v>
      </c>
      <c r="X158" s="259">
        <f t="shared" si="176"/>
        <v>360</v>
      </c>
      <c r="Y158" s="210" t="str">
        <f t="shared" si="157"/>
        <v/>
      </c>
      <c r="Z158" s="43" t="s">
        <v>0</v>
      </c>
      <c r="AA158" s="48" t="str">
        <f t="shared" si="177"/>
        <v>CRO</v>
      </c>
      <c r="AB158" s="69">
        <f t="shared" si="178"/>
        <v>1</v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>CRO</v>
      </c>
      <c r="AK158" s="150">
        <f t="shared" si="181"/>
        <v>1</v>
      </c>
      <c r="AL158" s="43"/>
      <c r="AM158" s="48" t="str">
        <f t="shared" si="182"/>
        <v>Sabina</v>
      </c>
      <c r="AN158" s="27" t="str">
        <f t="shared" si="183"/>
        <v>Rako</v>
      </c>
      <c r="AO158" s="69">
        <f t="shared" si="184"/>
        <v>1322</v>
      </c>
      <c r="AP158" s="69" t="str">
        <f t="shared" si="185"/>
        <v/>
      </c>
      <c r="AQ158" s="27" t="str">
        <f t="shared" si="186"/>
        <v>Sabina</v>
      </c>
      <c r="AR158" s="62" t="str">
        <f t="shared" si="187"/>
        <v>Rako</v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>Sabina</v>
      </c>
      <c r="BI158" s="27" t="str">
        <f t="shared" si="193"/>
        <v>Rako</v>
      </c>
      <c r="BJ158" s="69" t="str">
        <f t="shared" si="194"/>
        <v/>
      </c>
      <c r="BK158" s="49">
        <f t="shared" si="195"/>
        <v>1322</v>
      </c>
      <c r="BL158" s="43" t="s">
        <v>0</v>
      </c>
      <c r="BM158" s="48" t="str">
        <f t="shared" si="196"/>
        <v>Vihor</v>
      </c>
      <c r="BN158" s="27" t="str">
        <f t="shared" si="197"/>
        <v>OK Vihor</v>
      </c>
      <c r="BO158" s="69">
        <f t="shared" si="198"/>
        <v>12</v>
      </c>
      <c r="BP158" s="69" t="str">
        <f t="shared" si="159"/>
        <v/>
      </c>
      <c r="BQ158" s="27" t="str">
        <f t="shared" si="160"/>
        <v>OK Vihor</v>
      </c>
      <c r="BR158" s="27" t="str" cm="1">
        <f t="array" ref="BR158">IFERROR(""&amp;INDEX(regNatjecatelj_klub,DI158),"")</f>
        <v>OK Vihor</v>
      </c>
      <c r="BS158" s="82" t="str">
        <f t="shared" si="199"/>
        <v/>
      </c>
      <c r="BT158" s="62" t="str">
        <f t="shared" si="200"/>
        <v>OK Vihor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Vihor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12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>18:21</v>
      </c>
      <c r="CP158" s="69" t="str">
        <f t="shared" si="208"/>
        <v>0</v>
      </c>
      <c r="CQ158" s="216" t="str">
        <f t="shared" si="209"/>
        <v/>
      </c>
      <c r="CR158" s="217">
        <f t="shared" si="156"/>
        <v>1101</v>
      </c>
      <c r="CS158" s="150">
        <f t="shared" si="161"/>
        <v>1</v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>Ž</v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>Sabina – Rako</v>
      </c>
      <c r="DI158" s="49">
        <f t="shared" si="214"/>
        <v>1032</v>
      </c>
      <c r="DJ158" s="43" t="s">
        <v>0</v>
      </c>
      <c r="DK158" s="48" t="str">
        <f t="shared" si="215"/>
        <v>Sabina – Rako – OK Vihor</v>
      </c>
      <c r="DL158" s="49">
        <f t="shared" si="216"/>
        <v>1032</v>
      </c>
      <c r="DM158" s="43" t="s">
        <v>0</v>
      </c>
      <c r="DN158" s="48" t="str">
        <f t="shared" si="217"/>
        <v>Sabina – Rako – OK Vihor – Ž35</v>
      </c>
      <c r="DO158" s="49">
        <f t="shared" si="218"/>
        <v>1032</v>
      </c>
      <c r="DP158" s="43" t="s">
        <v>0</v>
      </c>
      <c r="DQ158" s="54">
        <f t="shared" si="219"/>
        <v>1032</v>
      </c>
      <c r="DR158" s="49" cm="1">
        <f t="array" ref="DR158">IF(DQ158&lt;&gt;"",INDEX(regNatjecatelj_id,DQ158,0),IF(BF158&lt;&gt;"",BF158,""))</f>
        <v>1322</v>
      </c>
      <c r="DS158" s="43" t="s">
        <v>0</v>
      </c>
      <c r="DT158" s="54" t="str">
        <f t="shared" si="220"/>
        <v>imepre</v>
      </c>
      <c r="DU158" s="69" t="str">
        <f t="shared" si="166"/>
        <v>klu</v>
      </c>
      <c r="DV158" s="69" t="str">
        <f t="shared" si="221"/>
        <v>kat</v>
      </c>
      <c r="DW158" s="69" t="str">
        <f t="shared" si="222"/>
        <v/>
      </c>
      <c r="DX158" s="62" t="str">
        <f t="shared" si="223"/>
        <v>imepre-klu-kat</v>
      </c>
      <c r="DY158" s="43" t="s">
        <v>0</v>
      </c>
      <c r="DZ158" s="54">
        <f>IF(AN158="","",MAX(DZ$12:DZ157)+1)</f>
        <v>3522</v>
      </c>
      <c r="EA158" s="69">
        <f t="shared" si="224"/>
        <v>360</v>
      </c>
      <c r="EB158" s="69">
        <f t="shared" si="225"/>
        <v>1322</v>
      </c>
      <c r="EC158" s="69">
        <f t="shared" si="226"/>
        <v>1101</v>
      </c>
      <c r="ED158" s="69">
        <f t="shared" si="227"/>
        <v>1</v>
      </c>
      <c r="EE158" s="69">
        <f t="shared" si="167"/>
        <v>1</v>
      </c>
      <c r="EF158" s="69">
        <f t="shared" si="228"/>
        <v>1</v>
      </c>
      <c r="EG158" s="69" t="str">
        <f t="shared" si="229"/>
        <v>0</v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>INSERT INTO rezultat(id,stazakategorija_id,imeprezime_id,vrijeme_sec,status_id,registracija,uparivanje_id,originalstatus_id,imeprezimealias_id,klubalias_id,kategorijaalias_id) VALUES (3522,360,1322,1101,1,1,1,0,Null,Null,Null);</v>
      </c>
      <c r="EM158" s="43" t="s">
        <v>0</v>
      </c>
      <c r="EN158" s="16" t="str">
        <f t="shared" si="169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58" s="43" t="s">
        <v>0</v>
      </c>
      <c r="EP158" s="167" t="str">
        <f t="shared" si="233"/>
        <v xml:space="preserve">
INSERT INTO rezultat(id,stazakategorija_id,imeprezime_id,vrijeme_sec,status_id,registracija,uparivanje_id,originalstatus_id,imeprezimealias_id,klubalias_id,kategorijaalias_id) VALUES (3522,360,1322,1101,1,1,1,0,Null,Null,Null);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Ž35</v>
      </c>
      <c r="C159" s="27" t="s">
        <v>0</v>
      </c>
      <c r="D159" s="27" t="str">
        <f>IF(csv!F149="","",TRIM(csv!F149))</f>
        <v>Ivana</v>
      </c>
      <c r="E159" s="27" t="str">
        <f>IF(csv!E149="","",TRIM(csv!E149))</f>
        <v>Horbec</v>
      </c>
      <c r="F159" s="27" t="s">
        <v>0</v>
      </c>
      <c r="G159" s="69" t="str">
        <f>IF(csv!M149="","",TRIM(csv!M149))</f>
        <v>18:51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Vihor</v>
      </c>
      <c r="K159" s="27" t="str">
        <f>IF(csv!Q149="","",TRIM(csv!Q149))</f>
        <v>OK Vihor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0"/>
        <v>ok</v>
      </c>
      <c r="P159" s="43"/>
      <c r="Q159" s="48" t="str">
        <f t="shared" si="171"/>
        <v>Ž35</v>
      </c>
      <c r="R159" s="69">
        <f>IF(Q159="","",IF(COUNTIF(Q$12:Q158,Q159)=0,R158+1,R158))</f>
        <v>14</v>
      </c>
      <c r="S159" s="69">
        <f t="shared" si="172"/>
        <v>213</v>
      </c>
      <c r="T159" s="69">
        <f t="shared" si="173"/>
        <v>236</v>
      </c>
      <c r="U159" s="62" t="str">
        <f t="shared" si="174"/>
        <v>Ž35 – Ž20</v>
      </c>
      <c r="V159" s="43" t="s">
        <v>0</v>
      </c>
      <c r="W159" s="209" t="str">
        <f t="shared" si="175"/>
        <v>Ž35</v>
      </c>
      <c r="X159" s="259">
        <f t="shared" si="176"/>
        <v>360</v>
      </c>
      <c r="Y159" s="210" t="str">
        <f t="shared" si="157"/>
        <v/>
      </c>
      <c r="Z159" s="43" t="s">
        <v>0</v>
      </c>
      <c r="AA159" s="48" t="str">
        <f t="shared" si="177"/>
        <v>CRO</v>
      </c>
      <c r="AB159" s="69">
        <f t="shared" si="178"/>
        <v>1</v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>CRO</v>
      </c>
      <c r="AK159" s="150">
        <f t="shared" si="181"/>
        <v>1</v>
      </c>
      <c r="AL159" s="43"/>
      <c r="AM159" s="48" t="str">
        <f t="shared" si="182"/>
        <v>Ivana</v>
      </c>
      <c r="AN159" s="27" t="str">
        <f t="shared" si="183"/>
        <v>Horbec</v>
      </c>
      <c r="AO159" s="69">
        <f t="shared" si="184"/>
        <v>1523</v>
      </c>
      <c r="AP159" s="69" t="str">
        <f t="shared" si="185"/>
        <v/>
      </c>
      <c r="AQ159" s="27" t="str">
        <f t="shared" si="186"/>
        <v>Ivana</v>
      </c>
      <c r="AR159" s="62" t="str">
        <f t="shared" si="187"/>
        <v>Horbec</v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>Ivana</v>
      </c>
      <c r="BI159" s="27" t="str">
        <f t="shared" si="193"/>
        <v>Horbec</v>
      </c>
      <c r="BJ159" s="69" t="str">
        <f t="shared" si="194"/>
        <v/>
      </c>
      <c r="BK159" s="49">
        <f t="shared" si="195"/>
        <v>1523</v>
      </c>
      <c r="BL159" s="43" t="s">
        <v>0</v>
      </c>
      <c r="BM159" s="48" t="str">
        <f t="shared" si="196"/>
        <v>Vihor</v>
      </c>
      <c r="BN159" s="27" t="str">
        <f t="shared" si="197"/>
        <v>OK Vihor</v>
      </c>
      <c r="BO159" s="69">
        <f t="shared" si="198"/>
        <v>12</v>
      </c>
      <c r="BP159" s="69" t="str">
        <f t="shared" si="159"/>
        <v/>
      </c>
      <c r="BQ159" s="27" t="str">
        <f t="shared" si="160"/>
        <v>OK Vihor</v>
      </c>
      <c r="BR159" s="27" t="str" cm="1">
        <f t="array" ref="BR159">IFERROR(""&amp;INDEX(regNatjecatelj_klub,DI159),"")</f>
        <v>OK Vihor</v>
      </c>
      <c r="BS159" s="82" t="str">
        <f t="shared" si="199"/>
        <v/>
      </c>
      <c r="BT159" s="62" t="str">
        <f t="shared" si="200"/>
        <v>OK Vihor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Vihor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>18:51</v>
      </c>
      <c r="CP159" s="69" t="str">
        <f t="shared" si="208"/>
        <v>0</v>
      </c>
      <c r="CQ159" s="216" t="str">
        <f t="shared" si="209"/>
        <v/>
      </c>
      <c r="CR159" s="217">
        <f t="shared" si="156"/>
        <v>1131</v>
      </c>
      <c r="CS159" s="150">
        <f t="shared" si="161"/>
        <v>1</v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>Ž</v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>Ivana – Horbec</v>
      </c>
      <c r="DI159" s="49">
        <f t="shared" si="214"/>
        <v>851</v>
      </c>
      <c r="DJ159" s="43" t="s">
        <v>0</v>
      </c>
      <c r="DK159" s="48" t="str">
        <f t="shared" si="215"/>
        <v>Ivana – Horbec – OK Vihor</v>
      </c>
      <c r="DL159" s="49">
        <f t="shared" si="216"/>
        <v>851</v>
      </c>
      <c r="DM159" s="43" t="s">
        <v>0</v>
      </c>
      <c r="DN159" s="48" t="str">
        <f t="shared" si="217"/>
        <v>Ivana – Horbec – OK Vihor – Ž35</v>
      </c>
      <c r="DO159" s="49">
        <f t="shared" si="218"/>
        <v>851</v>
      </c>
      <c r="DP159" s="43" t="s">
        <v>0</v>
      </c>
      <c r="DQ159" s="54">
        <f t="shared" si="219"/>
        <v>851</v>
      </c>
      <c r="DR159" s="49" cm="1">
        <f t="array" ref="DR159">IF(DQ159&lt;&gt;"",INDEX(regNatjecatelj_id,DQ159,0),IF(BF159&lt;&gt;"",BF159,""))</f>
        <v>1523</v>
      </c>
      <c r="DS159" s="43" t="s">
        <v>0</v>
      </c>
      <c r="DT159" s="54" t="str">
        <f t="shared" si="220"/>
        <v>imepre</v>
      </c>
      <c r="DU159" s="69" t="str">
        <f t="shared" si="166"/>
        <v>klu</v>
      </c>
      <c r="DV159" s="69" t="str">
        <f t="shared" si="221"/>
        <v>kat</v>
      </c>
      <c r="DW159" s="69" t="str">
        <f t="shared" si="222"/>
        <v/>
      </c>
      <c r="DX159" s="62" t="str">
        <f t="shared" si="223"/>
        <v>imepre-klu-kat</v>
      </c>
      <c r="DY159" s="43" t="s">
        <v>0</v>
      </c>
      <c r="DZ159" s="54">
        <f>IF(AN159="","",MAX(DZ$12:DZ158)+1)</f>
        <v>3523</v>
      </c>
      <c r="EA159" s="69">
        <f t="shared" si="224"/>
        <v>360</v>
      </c>
      <c r="EB159" s="69">
        <f t="shared" si="225"/>
        <v>1523</v>
      </c>
      <c r="EC159" s="69">
        <f t="shared" si="226"/>
        <v>1131</v>
      </c>
      <c r="ED159" s="69">
        <f t="shared" si="227"/>
        <v>1</v>
      </c>
      <c r="EE159" s="69">
        <f t="shared" si="167"/>
        <v>1</v>
      </c>
      <c r="EF159" s="69">
        <f t="shared" si="228"/>
        <v>1</v>
      </c>
      <c r="EG159" s="69" t="str">
        <f t="shared" si="229"/>
        <v>0</v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>INSERT INTO rezultat(id,stazakategorija_id,imeprezime_id,vrijeme_sec,status_id,registracija,uparivanje_id,originalstatus_id,imeprezimealias_id,klubalias_id,kategorijaalias_id) VALUES (3523,360,1523,1131,1,1,1,0,Null,Null,Null);</v>
      </c>
      <c r="EM159" s="43" t="s">
        <v>0</v>
      </c>
      <c r="EN159" s="16" t="str">
        <f t="shared" si="169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59" s="43" t="s">
        <v>0</v>
      </c>
      <c r="EP159" s="167" t="str">
        <f t="shared" si="233"/>
        <v xml:space="preserve">
INSERT INTO rezultat(id,stazakategorija_id,imeprezime_id,vrijeme_sec,status_id,registracija,uparivanje_id,originalstatus_id,imeprezimealias_id,klubalias_id,kategorijaalias_id) VALUES (3523,360,1523,1131,1,1,1,0,Null,Null,Null);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Ž35</v>
      </c>
      <c r="C160" s="27" t="s">
        <v>0</v>
      </c>
      <c r="D160" s="27" t="str">
        <f>IF(csv!F150="","",TRIM(csv!F150))</f>
        <v>Nikolina</v>
      </c>
      <c r="E160" s="27" t="str">
        <f>IF(csv!E150="","",TRIM(csv!E150))</f>
        <v>Šantić</v>
      </c>
      <c r="F160" s="27" t="s">
        <v>0</v>
      </c>
      <c r="G160" s="69" t="str">
        <f>IF(csv!M150="","",TRIM(csv!M150))</f>
        <v>20:59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BJE</v>
      </c>
      <c r="K160" s="27" t="str">
        <f>IF(csv!Q150="","",TRIM(csv!Q150))</f>
        <v>OK Bjelovar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0"/>
        <v>ok</v>
      </c>
      <c r="P160" s="43"/>
      <c r="Q160" s="48" t="str">
        <f t="shared" si="171"/>
        <v>Ž35</v>
      </c>
      <c r="R160" s="69">
        <f>IF(Q160="","",IF(COUNTIF(Q$12:Q159,Q160)=0,R159+1,R159))</f>
        <v>14</v>
      </c>
      <c r="S160" s="69">
        <f t="shared" si="172"/>
        <v>213</v>
      </c>
      <c r="T160" s="69">
        <f t="shared" si="173"/>
        <v>236</v>
      </c>
      <c r="U160" s="62" t="str">
        <f t="shared" si="174"/>
        <v>Ž35 – Ž20</v>
      </c>
      <c r="V160" s="43" t="s">
        <v>0</v>
      </c>
      <c r="W160" s="209" t="str">
        <f t="shared" si="175"/>
        <v>Ž35</v>
      </c>
      <c r="X160" s="259">
        <f t="shared" si="176"/>
        <v>360</v>
      </c>
      <c r="Y160" s="210" t="str">
        <f t="shared" si="157"/>
        <v/>
      </c>
      <c r="Z160" s="43" t="s">
        <v>0</v>
      </c>
      <c r="AA160" s="48" t="str">
        <f t="shared" si="177"/>
        <v>CRO</v>
      </c>
      <c r="AB160" s="69">
        <f t="shared" si="178"/>
        <v>1</v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>CRO</v>
      </c>
      <c r="AK160" s="150">
        <f t="shared" si="181"/>
        <v>1</v>
      </c>
      <c r="AL160" s="43"/>
      <c r="AM160" s="48" t="str">
        <f t="shared" si="182"/>
        <v>Nikolina</v>
      </c>
      <c r="AN160" s="27" t="str">
        <f t="shared" si="183"/>
        <v>Šantić</v>
      </c>
      <c r="AO160" s="69">
        <f t="shared" si="184"/>
        <v>1466</v>
      </c>
      <c r="AP160" s="69" t="str">
        <f t="shared" si="185"/>
        <v/>
      </c>
      <c r="AQ160" s="27" t="str">
        <f t="shared" si="186"/>
        <v>Nikolina</v>
      </c>
      <c r="AR160" s="62" t="str">
        <f t="shared" si="187"/>
        <v>Šantić</v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>Nikolina</v>
      </c>
      <c r="BI160" s="27" t="str">
        <f t="shared" si="193"/>
        <v>Šantić</v>
      </c>
      <c r="BJ160" s="69" t="str">
        <f t="shared" si="194"/>
        <v/>
      </c>
      <c r="BK160" s="49">
        <f t="shared" si="195"/>
        <v>1466</v>
      </c>
      <c r="BL160" s="43" t="s">
        <v>0</v>
      </c>
      <c r="BM160" s="48" t="str">
        <f t="shared" si="196"/>
        <v>BJE</v>
      </c>
      <c r="BN160" s="27" t="str">
        <f t="shared" si="197"/>
        <v>OK Bjelovar</v>
      </c>
      <c r="BO160" s="69">
        <f t="shared" si="198"/>
        <v>1</v>
      </c>
      <c r="BP160" s="69" t="str">
        <f t="shared" si="159"/>
        <v/>
      </c>
      <c r="BQ160" s="27" t="str">
        <f t="shared" si="160"/>
        <v>OK Bjelovar</v>
      </c>
      <c r="BR160" s="27" t="str" cm="1">
        <f t="array" ref="BR160">IFERROR(""&amp;INDEX(regNatjecatelj_klub,DI160),"")</f>
        <v>OK Bjelovar</v>
      </c>
      <c r="BS160" s="82" t="str">
        <f t="shared" si="199"/>
        <v/>
      </c>
      <c r="BT160" s="62" t="str">
        <f t="shared" si="200"/>
        <v>OK Bjelovar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Bjelovar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1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>20:59</v>
      </c>
      <c r="CP160" s="69" t="str">
        <f t="shared" si="208"/>
        <v>0</v>
      </c>
      <c r="CQ160" s="216" t="str">
        <f t="shared" si="209"/>
        <v/>
      </c>
      <c r="CR160" s="217">
        <f t="shared" si="156"/>
        <v>1259</v>
      </c>
      <c r="CS160" s="150">
        <f t="shared" si="161"/>
        <v>1</v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>Ž</v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>Nikolina – Šantić</v>
      </c>
      <c r="DI160" s="49">
        <f t="shared" si="214"/>
        <v>114</v>
      </c>
      <c r="DJ160" s="43" t="s">
        <v>0</v>
      </c>
      <c r="DK160" s="48" t="str">
        <f t="shared" si="215"/>
        <v>Nikolina – Šantić – OK Bjelovar</v>
      </c>
      <c r="DL160" s="49">
        <f t="shared" si="216"/>
        <v>114</v>
      </c>
      <c r="DM160" s="43" t="s">
        <v>0</v>
      </c>
      <c r="DN160" s="48" t="str">
        <f t="shared" si="217"/>
        <v>Nikolina – Šantić – OK Bjelovar – Ž35</v>
      </c>
      <c r="DO160" s="49">
        <f t="shared" si="218"/>
        <v>114</v>
      </c>
      <c r="DP160" s="43" t="s">
        <v>0</v>
      </c>
      <c r="DQ160" s="54">
        <f t="shared" si="219"/>
        <v>114</v>
      </c>
      <c r="DR160" s="49" cm="1">
        <f t="array" ref="DR160">IF(DQ160&lt;&gt;"",INDEX(regNatjecatelj_id,DQ160,0),IF(BF160&lt;&gt;"",BF160,""))</f>
        <v>1466</v>
      </c>
      <c r="DS160" s="43" t="s">
        <v>0</v>
      </c>
      <c r="DT160" s="54" t="str">
        <f t="shared" si="220"/>
        <v>imepre</v>
      </c>
      <c r="DU160" s="69" t="str">
        <f t="shared" si="166"/>
        <v>klu</v>
      </c>
      <c r="DV160" s="69" t="str">
        <f t="shared" si="221"/>
        <v>kat</v>
      </c>
      <c r="DW160" s="69" t="str">
        <f t="shared" si="222"/>
        <v/>
      </c>
      <c r="DX160" s="62" t="str">
        <f t="shared" si="223"/>
        <v>imepre-klu-kat</v>
      </c>
      <c r="DY160" s="43" t="s">
        <v>0</v>
      </c>
      <c r="DZ160" s="54">
        <f>IF(AN160="","",MAX(DZ$12:DZ159)+1)</f>
        <v>3524</v>
      </c>
      <c r="EA160" s="69">
        <f t="shared" si="224"/>
        <v>360</v>
      </c>
      <c r="EB160" s="69">
        <f t="shared" si="225"/>
        <v>1466</v>
      </c>
      <c r="EC160" s="69">
        <f t="shared" si="226"/>
        <v>1259</v>
      </c>
      <c r="ED160" s="69">
        <f t="shared" si="227"/>
        <v>1</v>
      </c>
      <c r="EE160" s="69">
        <f t="shared" si="167"/>
        <v>1</v>
      </c>
      <c r="EF160" s="69">
        <f t="shared" si="228"/>
        <v>1</v>
      </c>
      <c r="EG160" s="69" t="str">
        <f t="shared" si="229"/>
        <v>0</v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>INSERT INTO rezultat(id,stazakategorija_id,imeprezime_id,vrijeme_sec,status_id,registracija,uparivanje_id,originalstatus_id,imeprezimealias_id,klubalias_id,kategorijaalias_id) VALUES (3524,360,1466,1259,1,1,1,0,Null,Null,Null);</v>
      </c>
      <c r="EM160" s="43" t="s">
        <v>0</v>
      </c>
      <c r="EN160" s="16" t="str">
        <f t="shared" si="169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60" s="43" t="s">
        <v>0</v>
      </c>
      <c r="EP160" s="167" t="str">
        <f t="shared" si="233"/>
        <v xml:space="preserve">
INSERT INTO rezultat(id,stazakategorija_id,imeprezime_id,vrijeme_sec,status_id,registracija,uparivanje_id,originalstatus_id,imeprezimealias_id,klubalias_id,kategorijaalias_id) VALUES (3524,360,1466,1259,1,1,1,0,Null,Null,Null);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Ž35</v>
      </c>
      <c r="C161" s="27" t="s">
        <v>0</v>
      </c>
      <c r="D161" s="27" t="str">
        <f>IF(csv!F151="","",TRIM(csv!F151))</f>
        <v>Sandra</v>
      </c>
      <c r="E161" s="27" t="str">
        <f>IF(csv!E151="","",TRIM(csv!E151))</f>
        <v>Bergant Vidaković</v>
      </c>
      <c r="F161" s="27" t="s">
        <v>0</v>
      </c>
      <c r="G161" s="69" t="str">
        <f>IF(csv!M151="","",TRIM(csv!M151))</f>
        <v>21:20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KAP</v>
      </c>
      <c r="K161" s="27" t="str">
        <f>IF(csv!Q151="","",TRIM(csv!Q151))</f>
        <v>OK Kapela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0"/>
        <v>ok</v>
      </c>
      <c r="P161" s="43"/>
      <c r="Q161" s="48" t="str">
        <f t="shared" si="171"/>
        <v>Ž35</v>
      </c>
      <c r="R161" s="69">
        <f>IF(Q161="","",IF(COUNTIF(Q$12:Q160,Q161)=0,R160+1,R160))</f>
        <v>14</v>
      </c>
      <c r="S161" s="69">
        <f t="shared" si="172"/>
        <v>213</v>
      </c>
      <c r="T161" s="69">
        <f t="shared" si="173"/>
        <v>236</v>
      </c>
      <c r="U161" s="62" t="str">
        <f t="shared" si="174"/>
        <v>Ž35 – Ž20</v>
      </c>
      <c r="V161" s="43" t="s">
        <v>0</v>
      </c>
      <c r="W161" s="209" t="str">
        <f t="shared" si="175"/>
        <v>Ž35</v>
      </c>
      <c r="X161" s="259">
        <f t="shared" si="176"/>
        <v>360</v>
      </c>
      <c r="Y161" s="210" t="str">
        <f t="shared" si="157"/>
        <v/>
      </c>
      <c r="Z161" s="43" t="s">
        <v>0</v>
      </c>
      <c r="AA161" s="48" t="str">
        <f t="shared" si="177"/>
        <v>CRO</v>
      </c>
      <c r="AB161" s="69">
        <f t="shared" si="178"/>
        <v>1</v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>CRO</v>
      </c>
      <c r="AK161" s="150">
        <f t="shared" si="181"/>
        <v>1</v>
      </c>
      <c r="AL161" s="43"/>
      <c r="AM161" s="48" t="str">
        <f t="shared" si="182"/>
        <v>Sandra</v>
      </c>
      <c r="AN161" s="27" t="str">
        <f t="shared" si="183"/>
        <v>Bergant Vidaković</v>
      </c>
      <c r="AO161" s="69">
        <f t="shared" si="184"/>
        <v>1175</v>
      </c>
      <c r="AP161" s="69" t="str">
        <f t="shared" si="185"/>
        <v/>
      </c>
      <c r="AQ161" s="27" t="str">
        <f t="shared" si="186"/>
        <v>Sandra</v>
      </c>
      <c r="AR161" s="62" t="str">
        <f t="shared" si="187"/>
        <v>Bergant Vidaković</v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>Sandra</v>
      </c>
      <c r="BI161" s="27" t="str">
        <f t="shared" si="193"/>
        <v>Bergant Vidaković</v>
      </c>
      <c r="BJ161" s="69" t="str">
        <f t="shared" si="194"/>
        <v/>
      </c>
      <c r="BK161" s="49">
        <f t="shared" si="195"/>
        <v>1175</v>
      </c>
      <c r="BL161" s="43" t="s">
        <v>0</v>
      </c>
      <c r="BM161" s="48" t="str">
        <f t="shared" si="196"/>
        <v>KAP</v>
      </c>
      <c r="BN161" s="27" t="str">
        <f t="shared" si="197"/>
        <v>OK Kapela</v>
      </c>
      <c r="BO161" s="69">
        <f t="shared" si="198"/>
        <v>5</v>
      </c>
      <c r="BP161" s="69" t="str">
        <f t="shared" si="159"/>
        <v/>
      </c>
      <c r="BQ161" s="27" t="str">
        <f t="shared" si="160"/>
        <v>OK Kapela</v>
      </c>
      <c r="BR161" s="27" t="str" cm="1">
        <f t="array" ref="BR161">IFERROR(""&amp;INDEX(regNatjecatelj_klub,DI161),"")</f>
        <v>OK Kapela</v>
      </c>
      <c r="BS161" s="82" t="str">
        <f t="shared" si="199"/>
        <v/>
      </c>
      <c r="BT161" s="62" t="str">
        <f t="shared" si="200"/>
        <v>OK Kapela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Kapela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07"/>
        <v>21:20</v>
      </c>
      <c r="CP161" s="69" t="str">
        <f t="shared" si="208"/>
        <v>0</v>
      </c>
      <c r="CQ161" s="216" t="str">
        <f t="shared" si="209"/>
        <v/>
      </c>
      <c r="CR161" s="217">
        <f t="shared" si="156"/>
        <v>1280</v>
      </c>
      <c r="CS161" s="150">
        <f t="shared" si="161"/>
        <v>1</v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>Ž</v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>Sandra – Bergant Vidaković</v>
      </c>
      <c r="DI161" s="49">
        <f t="shared" si="214"/>
        <v>318</v>
      </c>
      <c r="DJ161" s="43" t="s">
        <v>0</v>
      </c>
      <c r="DK161" s="48" t="str">
        <f t="shared" si="215"/>
        <v>Sandra – Bergant Vidaković – OK Kapela</v>
      </c>
      <c r="DL161" s="49">
        <f t="shared" si="216"/>
        <v>318</v>
      </c>
      <c r="DM161" s="43" t="s">
        <v>0</v>
      </c>
      <c r="DN161" s="48" t="str">
        <f t="shared" si="217"/>
        <v>Sandra – Bergant Vidaković – OK Kapela – Ž35</v>
      </c>
      <c r="DO161" s="49">
        <f t="shared" si="218"/>
        <v>318</v>
      </c>
      <c r="DP161" s="43" t="s">
        <v>0</v>
      </c>
      <c r="DQ161" s="54">
        <f t="shared" si="219"/>
        <v>318</v>
      </c>
      <c r="DR161" s="49" cm="1">
        <f t="array" ref="DR161">IF(DQ161&lt;&gt;"",INDEX(regNatjecatelj_id,DQ161,0),IF(BF161&lt;&gt;"",BF161,""))</f>
        <v>1175</v>
      </c>
      <c r="DS161" s="43" t="s">
        <v>0</v>
      </c>
      <c r="DT161" s="54" t="str">
        <f t="shared" si="220"/>
        <v>imepre</v>
      </c>
      <c r="DU161" s="69" t="str">
        <f t="shared" si="166"/>
        <v>klu</v>
      </c>
      <c r="DV161" s="69" t="str">
        <f t="shared" si="221"/>
        <v>kat</v>
      </c>
      <c r="DW161" s="69" t="str">
        <f t="shared" si="222"/>
        <v/>
      </c>
      <c r="DX161" s="62" t="str">
        <f t="shared" si="223"/>
        <v>imepre-klu-kat</v>
      </c>
      <c r="DY161" s="43" t="s">
        <v>0</v>
      </c>
      <c r="DZ161" s="54">
        <f>IF(AN161="","",MAX(DZ$12:DZ160)+1)</f>
        <v>3525</v>
      </c>
      <c r="EA161" s="69">
        <f t="shared" si="224"/>
        <v>360</v>
      </c>
      <c r="EB161" s="69">
        <f t="shared" si="225"/>
        <v>1175</v>
      </c>
      <c r="EC161" s="69">
        <f t="shared" si="226"/>
        <v>1280</v>
      </c>
      <c r="ED161" s="69">
        <f t="shared" si="227"/>
        <v>1</v>
      </c>
      <c r="EE161" s="69">
        <f t="shared" si="167"/>
        <v>1</v>
      </c>
      <c r="EF161" s="69">
        <f t="shared" si="228"/>
        <v>1</v>
      </c>
      <c r="EG161" s="69" t="str">
        <f t="shared" si="229"/>
        <v>0</v>
      </c>
      <c r="EH161" s="69" t="str">
        <f t="shared" si="168"/>
        <v/>
      </c>
      <c r="EI161" s="69" t="str">
        <f t="shared" si="230"/>
        <v/>
      </c>
      <c r="EJ161" s="49" t="str">
        <f t="shared" si="231"/>
        <v/>
      </c>
      <c r="EK161" s="43" t="s">
        <v>0</v>
      </c>
      <c r="EL161" s="16" t="str">
        <f t="shared" si="232"/>
        <v>INSERT INTO rezultat(id,stazakategorija_id,imeprezime_id,vrijeme_sec,status_id,registracija,uparivanje_id,originalstatus_id,imeprezimealias_id,klubalias_id,kategorijaalias_id) VALUES (3525,360,1175,1280,1,1,1,0,Null,Null,Null);</v>
      </c>
      <c r="EM161" s="43" t="s">
        <v>0</v>
      </c>
      <c r="EN161" s="16" t="str">
        <f t="shared" si="169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61" s="43" t="s">
        <v>0</v>
      </c>
      <c r="EP161" s="167" t="str">
        <f t="shared" si="233"/>
        <v xml:space="preserve">
INSERT INTO rezultat(id,stazakategorija_id,imeprezime_id,vrijeme_sec,status_id,registracija,uparivanje_id,originalstatus_id,imeprezimealias_id,klubalias_id,kategorijaalias_id) VALUES (3525,360,1175,1280,1,1,1,0,Null,Null,Null);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Ž35</v>
      </c>
      <c r="C162" s="27" t="s">
        <v>0</v>
      </c>
      <c r="D162" s="27" t="str">
        <f>IF(csv!F152="","",TRIM(csv!F152))</f>
        <v>Erzsébet</v>
      </c>
      <c r="E162" s="27" t="str">
        <f>IF(csv!E152="","",TRIM(csv!E152))</f>
        <v>Paskuj Mátyásné</v>
      </c>
      <c r="F162" s="27" t="s">
        <v>0</v>
      </c>
      <c r="G162" s="69" t="str">
        <f>IF(csv!M152="","",TRIM(csv!M152))</f>
        <v>24:22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OSE</v>
      </c>
      <c r="K162" s="27" t="str">
        <f>IF(csv!Q152="","",TRIM(csv!Q152))</f>
        <v>OFFLINE Szabadidősport Egyesület</v>
      </c>
      <c r="L162" s="27" t="s">
        <v>0</v>
      </c>
      <c r="M162" s="62" t="str">
        <f>IF(csv!R152="","",TRIM(csv!R152))</f>
        <v>HUN</v>
      </c>
      <c r="N162" s="43" t="s">
        <v>0</v>
      </c>
      <c r="O162" s="224" t="str">
        <f t="shared" si="170"/>
        <v>ok</v>
      </c>
      <c r="P162" s="43"/>
      <c r="Q162" s="48" t="str">
        <f t="shared" si="171"/>
        <v>Ž35</v>
      </c>
      <c r="R162" s="69">
        <f>IF(Q162="","",IF(COUNTIF(Q$12:Q161,Q162)=0,R161+1,R161))</f>
        <v>14</v>
      </c>
      <c r="S162" s="69">
        <f t="shared" si="172"/>
        <v>213</v>
      </c>
      <c r="T162" s="69">
        <f t="shared" si="173"/>
        <v>236</v>
      </c>
      <c r="U162" s="62" t="str">
        <f t="shared" si="174"/>
        <v>Ž35 – Ž20</v>
      </c>
      <c r="V162" s="43" t="s">
        <v>0</v>
      </c>
      <c r="W162" s="209" t="str">
        <f t="shared" si="175"/>
        <v>Ž35</v>
      </c>
      <c r="X162" s="259">
        <f t="shared" si="176"/>
        <v>360</v>
      </c>
      <c r="Y162" s="210" t="str">
        <f t="shared" si="157"/>
        <v/>
      </c>
      <c r="Z162" s="43" t="s">
        <v>0</v>
      </c>
      <c r="AA162" s="48" t="str">
        <f t="shared" si="177"/>
        <v>HUN</v>
      </c>
      <c r="AB162" s="69">
        <f t="shared" si="178"/>
        <v>3</v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>HUN</v>
      </c>
      <c r="AK162" s="150">
        <f t="shared" si="181"/>
        <v>3</v>
      </c>
      <c r="AL162" s="43"/>
      <c r="AM162" s="48" t="str">
        <f t="shared" si="182"/>
        <v>Erzsébet</v>
      </c>
      <c r="AN162" s="27" t="str">
        <f t="shared" si="183"/>
        <v>Paskuj Mátyásné</v>
      </c>
      <c r="AO162" s="69">
        <f t="shared" si="184"/>
        <v>2192</v>
      </c>
      <c r="AP162" s="69" t="str">
        <f t="shared" si="185"/>
        <v/>
      </c>
      <c r="AQ162" s="27" t="str">
        <f t="shared" si="186"/>
        <v>Erzsébet</v>
      </c>
      <c r="AR162" s="62" t="str">
        <f t="shared" si="187"/>
        <v>Paskuj Mátyásné</v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>Erzsébet</v>
      </c>
      <c r="BI162" s="27" t="str">
        <f t="shared" si="193"/>
        <v>Paskuj Mátyásné</v>
      </c>
      <c r="BJ162" s="69" t="str">
        <f t="shared" si="194"/>
        <v/>
      </c>
      <c r="BK162" s="49">
        <f t="shared" si="195"/>
        <v>2192</v>
      </c>
      <c r="BL162" s="43" t="s">
        <v>0</v>
      </c>
      <c r="BM162" s="48" t="str">
        <f t="shared" si="196"/>
        <v>OSE</v>
      </c>
      <c r="BN162" s="27" t="str">
        <f t="shared" si="197"/>
        <v>OFFLINE Szabadidősport Egyesület</v>
      </c>
      <c r="BO162" s="69" t="str">
        <f t="shared" si="198"/>
        <v>NEMA</v>
      </c>
      <c r="BP162" s="69">
        <f t="shared" si="159"/>
        <v>26</v>
      </c>
      <c r="BQ162" s="27" t="str">
        <f t="shared" si="160"/>
        <v>Offline SSE</v>
      </c>
      <c r="BR162" s="27" t="str" cm="1">
        <f t="array" ref="BR162">IFERROR(""&amp;INDEX(regNatjecatelj_klub,DI162),"")</f>
        <v>Offline SSE</v>
      </c>
      <c r="BS162" s="82" t="str">
        <f t="shared" si="199"/>
        <v/>
      </c>
      <c r="BT162" s="62" t="str">
        <f t="shared" si="200"/>
        <v>Offline SSE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Offline SSE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56</v>
      </c>
      <c r="CM162" s="150">
        <f>IF(BP162="","",IF(BP162&lt;&gt;"NEMA",BP162,IF(CE162&lt;&gt;"",CE162,IFERROR(INDEX(CM$12:CM161,MATCH(BN162,BN$12:BN161,0)),""))))</f>
        <v>26</v>
      </c>
      <c r="CN162" s="43" t="s">
        <v>0</v>
      </c>
      <c r="CO162" s="54" t="str">
        <f t="shared" si="207"/>
        <v>24:22</v>
      </c>
      <c r="CP162" s="69" t="str">
        <f t="shared" si="208"/>
        <v>0</v>
      </c>
      <c r="CQ162" s="216" t="str">
        <f t="shared" si="209"/>
        <v/>
      </c>
      <c r="CR162" s="217">
        <f t="shared" si="156"/>
        <v>1462</v>
      </c>
      <c r="CS162" s="150">
        <f t="shared" si="161"/>
        <v>1</v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>Ž</v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>Erzsébet – Paskuj Mátyásné</v>
      </c>
      <c r="DI162" s="49">
        <f t="shared" si="214"/>
        <v>83</v>
      </c>
      <c r="DJ162" s="43" t="s">
        <v>0</v>
      </c>
      <c r="DK162" s="48" t="str">
        <f t="shared" si="215"/>
        <v>Erzsébet – Paskuj Mátyásné – Offline SSE</v>
      </c>
      <c r="DL162" s="49">
        <f t="shared" si="216"/>
        <v>83</v>
      </c>
      <c r="DM162" s="43" t="s">
        <v>0</v>
      </c>
      <c r="DN162" s="48" t="str">
        <f t="shared" si="217"/>
        <v>Erzsébet – Paskuj Mátyásné – Offline SSE – Ž35</v>
      </c>
      <c r="DO162" s="49" t="str">
        <f t="shared" si="218"/>
        <v>NEMA</v>
      </c>
      <c r="DP162" s="43" t="s">
        <v>0</v>
      </c>
      <c r="DQ162" s="54">
        <f t="shared" si="219"/>
        <v>83</v>
      </c>
      <c r="DR162" s="49" cm="1">
        <f t="array" ref="DR162">IF(DQ162&lt;&gt;"",INDEX(regNatjecatelj_id,DQ162,0),IF(BF162&lt;&gt;"",BF162,""))</f>
        <v>2192</v>
      </c>
      <c r="DS162" s="43" t="s">
        <v>0</v>
      </c>
      <c r="DT162" s="54" t="str">
        <f t="shared" si="220"/>
        <v>imepre</v>
      </c>
      <c r="DU162" s="69" t="str">
        <f t="shared" si="166"/>
        <v>klu(ali)</v>
      </c>
      <c r="DV162" s="69" t="str">
        <f t="shared" si="221"/>
        <v>kat</v>
      </c>
      <c r="DW162" s="69" t="str">
        <f t="shared" si="222"/>
        <v/>
      </c>
      <c r="DX162" s="62" t="str">
        <f t="shared" si="223"/>
        <v>imepre-klu(ali)-kat</v>
      </c>
      <c r="DY162" s="43" t="s">
        <v>0</v>
      </c>
      <c r="DZ162" s="54">
        <f>IF(AN162="","",MAX(DZ$12:DZ161)+1)</f>
        <v>3526</v>
      </c>
      <c r="EA162" s="69">
        <f t="shared" si="224"/>
        <v>360</v>
      </c>
      <c r="EB162" s="69">
        <f t="shared" si="225"/>
        <v>2192</v>
      </c>
      <c r="EC162" s="69">
        <f t="shared" si="226"/>
        <v>1462</v>
      </c>
      <c r="ED162" s="69">
        <f t="shared" si="227"/>
        <v>1</v>
      </c>
      <c r="EE162" s="69">
        <f t="shared" si="167"/>
        <v>0</v>
      </c>
      <c r="EF162" s="69">
        <f t="shared" si="228"/>
        <v>3</v>
      </c>
      <c r="EG162" s="69" t="str">
        <f t="shared" si="229"/>
        <v>0</v>
      </c>
      <c r="EH162" s="69" t="str">
        <f t="shared" si="168"/>
        <v/>
      </c>
      <c r="EI162" s="69">
        <f t="shared" si="230"/>
        <v>26</v>
      </c>
      <c r="EJ162" s="49" t="str">
        <f t="shared" si="231"/>
        <v/>
      </c>
      <c r="EK162" s="43" t="s">
        <v>0</v>
      </c>
      <c r="EL162" s="16" t="str">
        <f t="shared" si="232"/>
        <v>INSERT INTO rezultat(id,stazakategorija_id,imeprezime_id,vrijeme_sec,status_id,registracija,uparivanje_id,originalstatus_id,imeprezimealias_id,klubalias_id,kategorijaalias_id) VALUES (3526,360,2192,1462,1,0,3,0,Null,26,Null);</v>
      </c>
      <c r="EM162" s="43" t="s">
        <v>0</v>
      </c>
      <c r="EN162" s="16" t="str">
        <f t="shared" si="169"/>
        <v/>
      </c>
      <c r="EO162" s="43" t="s">
        <v>0</v>
      </c>
      <c r="EP162" s="167" t="str">
        <f t="shared" si="233"/>
        <v xml:space="preserve">
INSERT INTO rezultat(id,stazakategorija_id,imeprezime_id,vrijeme_sec,status_id,registracija,uparivanje_id,originalstatus_id,imeprezimealias_id,klubalias_id,kategorijaalias_id) VALUES (3526,360,2192,1462,1,0,3,0,Null,26,Null);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Ž35</v>
      </c>
      <c r="C163" s="27" t="s">
        <v>0</v>
      </c>
      <c r="D163" s="27" t="str">
        <f>IF(csv!F153="","",TRIM(csv!F153))</f>
        <v>Ivana</v>
      </c>
      <c r="E163" s="27" t="str">
        <f>IF(csv!E153="","",TRIM(csv!E153))</f>
        <v>Tkalec</v>
      </c>
      <c r="F163" s="27" t="s">
        <v>0</v>
      </c>
      <c r="G163" s="69" t="str">
        <f>IF(csv!M153="","",TRIM(csv!M153))</f>
        <v>25:52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OKM</v>
      </c>
      <c r="K163" s="27" t="str">
        <f>IF(csv!Q153="","",TRIM(csv!Q153))</f>
        <v>OK Medjimurje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0"/>
        <v>ok</v>
      </c>
      <c r="P163" s="43"/>
      <c r="Q163" s="48" t="str">
        <f t="shared" si="171"/>
        <v>Ž35</v>
      </c>
      <c r="R163" s="69">
        <f>IF(Q163="","",IF(COUNTIF(Q$12:Q162,Q163)=0,R162+1,R162))</f>
        <v>14</v>
      </c>
      <c r="S163" s="69">
        <f t="shared" si="172"/>
        <v>213</v>
      </c>
      <c r="T163" s="69">
        <f t="shared" si="173"/>
        <v>236</v>
      </c>
      <c r="U163" s="62" t="str">
        <f t="shared" si="174"/>
        <v>Ž35 – Ž20</v>
      </c>
      <c r="V163" s="43" t="s">
        <v>0</v>
      </c>
      <c r="W163" s="209" t="str">
        <f t="shared" si="175"/>
        <v>Ž35</v>
      </c>
      <c r="X163" s="259">
        <f t="shared" si="176"/>
        <v>360</v>
      </c>
      <c r="Y163" s="210" t="str">
        <f t="shared" si="157"/>
        <v/>
      </c>
      <c r="Z163" s="43" t="s">
        <v>0</v>
      </c>
      <c r="AA163" s="48" t="str">
        <f t="shared" si="177"/>
        <v>CRO</v>
      </c>
      <c r="AB163" s="69">
        <f t="shared" si="178"/>
        <v>1</v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>CRO</v>
      </c>
      <c r="AK163" s="150">
        <f t="shared" si="181"/>
        <v>1</v>
      </c>
      <c r="AL163" s="43"/>
      <c r="AM163" s="48" t="str">
        <f t="shared" si="182"/>
        <v>Ivana</v>
      </c>
      <c r="AN163" s="27" t="str">
        <f t="shared" si="183"/>
        <v>Tkalec</v>
      </c>
      <c r="AO163" s="69">
        <f t="shared" si="184"/>
        <v>1452</v>
      </c>
      <c r="AP163" s="69" t="str">
        <f t="shared" si="185"/>
        <v/>
      </c>
      <c r="AQ163" s="27" t="str">
        <f t="shared" si="186"/>
        <v>Ivana</v>
      </c>
      <c r="AR163" s="62" t="str">
        <f t="shared" si="187"/>
        <v>Tkalec</v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>Ivana</v>
      </c>
      <c r="BI163" s="27" t="str">
        <f t="shared" si="193"/>
        <v>Tkalec</v>
      </c>
      <c r="BJ163" s="69" t="str">
        <f t="shared" si="194"/>
        <v/>
      </c>
      <c r="BK163" s="49">
        <f t="shared" si="195"/>
        <v>1452</v>
      </c>
      <c r="BL163" s="43" t="s">
        <v>0</v>
      </c>
      <c r="BM163" s="48" t="str">
        <f t="shared" si="196"/>
        <v>OKM</v>
      </c>
      <c r="BN163" s="27" t="str">
        <f t="shared" si="197"/>
        <v>OK Medjimurje</v>
      </c>
      <c r="BO163" s="69" t="str">
        <f t="shared" si="198"/>
        <v>NEMA</v>
      </c>
      <c r="BP163" s="69">
        <f t="shared" si="159"/>
        <v>2</v>
      </c>
      <c r="BQ163" s="27" t="str">
        <f t="shared" si="160"/>
        <v>OK Međimurje</v>
      </c>
      <c r="BR163" s="27" t="str" cm="1">
        <f t="array" ref="BR163">IFERROR(""&amp;INDEX(regNatjecatelj_klub,DI163),"")</f>
        <v>OK Međimurje</v>
      </c>
      <c r="BS163" s="82" t="str">
        <f t="shared" si="199"/>
        <v/>
      </c>
      <c r="BT163" s="62" t="str">
        <f t="shared" si="200"/>
        <v>OK Međimurje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Međimurje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7</v>
      </c>
      <c r="CM163" s="150">
        <f>IF(BP163="","",IF(BP163&lt;&gt;"NEMA",BP163,IF(CE163&lt;&gt;"",CE163,IFERROR(INDEX(CM$12:CM162,MATCH(BN163,BN$12:BN162,0)),""))))</f>
        <v>2</v>
      </c>
      <c r="CN163" s="43" t="s">
        <v>0</v>
      </c>
      <c r="CO163" s="54" t="str">
        <f t="shared" si="207"/>
        <v>25:52</v>
      </c>
      <c r="CP163" s="69" t="str">
        <f t="shared" si="208"/>
        <v>0</v>
      </c>
      <c r="CQ163" s="216" t="str">
        <f t="shared" si="209"/>
        <v/>
      </c>
      <c r="CR163" s="217">
        <f t="shared" si="156"/>
        <v>1552</v>
      </c>
      <c r="CS163" s="150">
        <f t="shared" si="161"/>
        <v>1</v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>Ž</v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>Ivana – Tkalec</v>
      </c>
      <c r="DI163" s="49">
        <f t="shared" si="214"/>
        <v>562</v>
      </c>
      <c r="DJ163" s="43" t="s">
        <v>0</v>
      </c>
      <c r="DK163" s="48" t="str">
        <f t="shared" si="215"/>
        <v>Ivana – Tkalec – OK Međimurje</v>
      </c>
      <c r="DL163" s="49">
        <f t="shared" si="216"/>
        <v>562</v>
      </c>
      <c r="DM163" s="43" t="s">
        <v>0</v>
      </c>
      <c r="DN163" s="48" t="str">
        <f t="shared" si="217"/>
        <v>Ivana – Tkalec – OK Međimurje – Ž35</v>
      </c>
      <c r="DO163" s="49">
        <f t="shared" si="218"/>
        <v>562</v>
      </c>
      <c r="DP163" s="43" t="s">
        <v>0</v>
      </c>
      <c r="DQ163" s="54">
        <f t="shared" si="219"/>
        <v>562</v>
      </c>
      <c r="DR163" s="49" cm="1">
        <f t="array" ref="DR163">IF(DQ163&lt;&gt;"",INDEX(regNatjecatelj_id,DQ163,0),IF(BF163&lt;&gt;"",BF163,""))</f>
        <v>1452</v>
      </c>
      <c r="DS163" s="43" t="s">
        <v>0</v>
      </c>
      <c r="DT163" s="54" t="str">
        <f t="shared" si="220"/>
        <v>imepre</v>
      </c>
      <c r="DU163" s="69" t="str">
        <f t="shared" si="166"/>
        <v>klu(ali)</v>
      </c>
      <c r="DV163" s="69" t="str">
        <f t="shared" si="221"/>
        <v>kat</v>
      </c>
      <c r="DW163" s="69" t="str">
        <f t="shared" si="222"/>
        <v/>
      </c>
      <c r="DX163" s="62" t="str">
        <f t="shared" si="223"/>
        <v>imepre-klu(ali)-kat</v>
      </c>
      <c r="DY163" s="43" t="s">
        <v>0</v>
      </c>
      <c r="DZ163" s="54">
        <f>IF(AN163="","",MAX(DZ$12:DZ162)+1)</f>
        <v>3527</v>
      </c>
      <c r="EA163" s="69">
        <f t="shared" si="224"/>
        <v>360</v>
      </c>
      <c r="EB163" s="69">
        <f t="shared" si="225"/>
        <v>1452</v>
      </c>
      <c r="EC163" s="69">
        <f t="shared" si="226"/>
        <v>1552</v>
      </c>
      <c r="ED163" s="69">
        <f t="shared" si="227"/>
        <v>1</v>
      </c>
      <c r="EE163" s="69">
        <f t="shared" si="167"/>
        <v>1</v>
      </c>
      <c r="EF163" s="69">
        <f t="shared" si="228"/>
        <v>3</v>
      </c>
      <c r="EG163" s="69" t="str">
        <f t="shared" si="229"/>
        <v>0</v>
      </c>
      <c r="EH163" s="69" t="str">
        <f t="shared" si="168"/>
        <v/>
      </c>
      <c r="EI163" s="69">
        <f t="shared" si="230"/>
        <v>2</v>
      </c>
      <c r="EJ163" s="49" t="str">
        <f t="shared" si="231"/>
        <v/>
      </c>
      <c r="EK163" s="43" t="s">
        <v>0</v>
      </c>
      <c r="EL163" s="16" t="str">
        <f t="shared" si="232"/>
        <v>INSERT INTO rezultat(id,stazakategorija_id,imeprezime_id,vrijeme_sec,status_id,registracija,uparivanje_id,originalstatus_id,imeprezimealias_id,klubalias_id,kategorijaalias_id) VALUES (3527,360,1452,1552,1,1,3,0,Null,2,Null);</v>
      </c>
      <c r="EM163" s="43" t="s">
        <v>0</v>
      </c>
      <c r="EN163" s="16" t="str">
        <f t="shared" si="169"/>
        <v>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63" s="43" t="s">
        <v>0</v>
      </c>
      <c r="EP163" s="167" t="str">
        <f t="shared" si="233"/>
        <v xml:space="preserve">
INSERT INTO rezultat(id,stazakategorija_id,imeprezime_id,vrijeme_sec,status_id,registracija,uparivanje_id,originalstatus_id,imeprezimealias_id,klubalias_id,kategorijaalias_id) VALUES (3527,360,1452,1552,1,1,3,0,Null,2,Null);
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Ž35</v>
      </c>
      <c r="C164" s="27" t="s">
        <v>0</v>
      </c>
      <c r="D164" s="27" t="str">
        <f>IF(csv!F154="","",TRIM(csv!F154))</f>
        <v>Aleksandra</v>
      </c>
      <c r="E164" s="27" t="str">
        <f>IF(csv!E154="","",TRIM(csv!E154))</f>
        <v>Miličević</v>
      </c>
      <c r="F164" s="27" t="s">
        <v>0</v>
      </c>
      <c r="G164" s="69" t="str">
        <f>IF(csv!M154="","",TRIM(csv!M154))</f>
        <v>29:26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0"/>
        <v>ok</v>
      </c>
      <c r="P164" s="43"/>
      <c r="Q164" s="48" t="str">
        <f t="shared" si="171"/>
        <v>Ž35</v>
      </c>
      <c r="R164" s="69">
        <f>IF(Q164="","",IF(COUNTIF(Q$12:Q163,Q164)=0,R163+1,R163))</f>
        <v>14</v>
      </c>
      <c r="S164" s="69">
        <f t="shared" si="172"/>
        <v>213</v>
      </c>
      <c r="T164" s="69">
        <f t="shared" si="173"/>
        <v>236</v>
      </c>
      <c r="U164" s="62" t="str">
        <f t="shared" si="174"/>
        <v>Ž35 – Ž20</v>
      </c>
      <c r="V164" s="43" t="s">
        <v>0</v>
      </c>
      <c r="W164" s="209" t="str">
        <f t="shared" si="175"/>
        <v>Ž35</v>
      </c>
      <c r="X164" s="259">
        <f t="shared" si="176"/>
        <v>360</v>
      </c>
      <c r="Y164" s="210" t="str">
        <f t="shared" si="157"/>
        <v/>
      </c>
      <c r="Z164" s="43" t="s">
        <v>0</v>
      </c>
      <c r="AA164" s="48" t="str">
        <f t="shared" si="177"/>
        <v>CRO</v>
      </c>
      <c r="AB164" s="69">
        <f t="shared" si="178"/>
        <v>1</v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>CRO</v>
      </c>
      <c r="AK164" s="150">
        <f t="shared" si="181"/>
        <v>1</v>
      </c>
      <c r="AL164" s="43"/>
      <c r="AM164" s="48" t="str">
        <f t="shared" si="182"/>
        <v>Aleksandra</v>
      </c>
      <c r="AN164" s="27" t="str">
        <f t="shared" si="183"/>
        <v>Miličević</v>
      </c>
      <c r="AO164" s="69">
        <f t="shared" si="184"/>
        <v>1460</v>
      </c>
      <c r="AP164" s="69" t="str">
        <f t="shared" si="185"/>
        <v/>
      </c>
      <c r="AQ164" s="27" t="str">
        <f t="shared" si="186"/>
        <v>Aleksandra</v>
      </c>
      <c r="AR164" s="62" t="str">
        <f t="shared" si="187"/>
        <v>Miličević</v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>Aleksandra</v>
      </c>
      <c r="BI164" s="27" t="str">
        <f t="shared" si="193"/>
        <v>Miličević</v>
      </c>
      <c r="BJ164" s="69" t="str">
        <f t="shared" si="194"/>
        <v/>
      </c>
      <c r="BK164" s="49">
        <f t="shared" si="195"/>
        <v>1460</v>
      </c>
      <c r="BL164" s="43" t="s">
        <v>0</v>
      </c>
      <c r="BM164" s="48" t="str">
        <f t="shared" si="196"/>
        <v>Vihor</v>
      </c>
      <c r="BN164" s="27" t="str">
        <f t="shared" si="197"/>
        <v>OK Vihor</v>
      </c>
      <c r="BO164" s="69">
        <f t="shared" si="198"/>
        <v>12</v>
      </c>
      <c r="BP164" s="69" t="str">
        <f t="shared" si="159"/>
        <v/>
      </c>
      <c r="BQ164" s="27" t="str">
        <f t="shared" si="160"/>
        <v>OK Vihor</v>
      </c>
      <c r="BR164" s="27" t="str" cm="1">
        <f t="array" ref="BR164">IFERROR(""&amp;INDEX(regNatjecatelj_klub,DI164),"")</f>
        <v>OK Vihor</v>
      </c>
      <c r="BS164" s="82" t="str">
        <f t="shared" si="199"/>
        <v/>
      </c>
      <c r="BT164" s="62" t="str">
        <f t="shared" si="200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>29:26</v>
      </c>
      <c r="CP164" s="69" t="str">
        <f t="shared" si="208"/>
        <v>0</v>
      </c>
      <c r="CQ164" s="216" t="str">
        <f t="shared" si="209"/>
        <v/>
      </c>
      <c r="CR164" s="217">
        <f t="shared" si="156"/>
        <v>1766</v>
      </c>
      <c r="CS164" s="150">
        <f t="shared" si="161"/>
        <v>1</v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>Ž</v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>Aleksandra – Miličević</v>
      </c>
      <c r="DI164" s="49">
        <f t="shared" si="214"/>
        <v>963</v>
      </c>
      <c r="DJ164" s="43" t="s">
        <v>0</v>
      </c>
      <c r="DK164" s="48" t="str">
        <f t="shared" si="215"/>
        <v>Aleksandra – Miličević – OK Vihor</v>
      </c>
      <c r="DL164" s="49">
        <f t="shared" si="216"/>
        <v>963</v>
      </c>
      <c r="DM164" s="43" t="s">
        <v>0</v>
      </c>
      <c r="DN164" s="48" t="str">
        <f t="shared" si="217"/>
        <v>Aleksandra – Miličević – OK Vihor – Ž35</v>
      </c>
      <c r="DO164" s="49">
        <f t="shared" si="218"/>
        <v>963</v>
      </c>
      <c r="DP164" s="43" t="s">
        <v>0</v>
      </c>
      <c r="DQ164" s="54">
        <f t="shared" si="219"/>
        <v>963</v>
      </c>
      <c r="DR164" s="49" cm="1">
        <f t="array" ref="DR164">IF(DQ164&lt;&gt;"",INDEX(regNatjecatelj_id,DQ164,0),IF(BF164&lt;&gt;"",BF164,""))</f>
        <v>1460</v>
      </c>
      <c r="DS164" s="43" t="s">
        <v>0</v>
      </c>
      <c r="DT164" s="54" t="str">
        <f t="shared" si="220"/>
        <v>imepre</v>
      </c>
      <c r="DU164" s="69" t="str">
        <f t="shared" si="166"/>
        <v>klu</v>
      </c>
      <c r="DV164" s="69" t="str">
        <f t="shared" si="221"/>
        <v>kat</v>
      </c>
      <c r="DW164" s="69" t="str">
        <f t="shared" si="222"/>
        <v/>
      </c>
      <c r="DX164" s="62" t="str">
        <f t="shared" si="223"/>
        <v>imepre-klu-kat</v>
      </c>
      <c r="DY164" s="43" t="s">
        <v>0</v>
      </c>
      <c r="DZ164" s="54">
        <f>IF(AN164="","",MAX(DZ$12:DZ163)+1)</f>
        <v>3528</v>
      </c>
      <c r="EA164" s="69">
        <f t="shared" si="224"/>
        <v>360</v>
      </c>
      <c r="EB164" s="69">
        <f t="shared" si="225"/>
        <v>1460</v>
      </c>
      <c r="EC164" s="69">
        <f t="shared" si="226"/>
        <v>1766</v>
      </c>
      <c r="ED164" s="69">
        <f t="shared" si="227"/>
        <v>1</v>
      </c>
      <c r="EE164" s="69">
        <f t="shared" si="167"/>
        <v>1</v>
      </c>
      <c r="EF164" s="69">
        <f t="shared" si="228"/>
        <v>1</v>
      </c>
      <c r="EG164" s="69" t="str">
        <f t="shared" si="229"/>
        <v>0</v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>INSERT INTO rezultat(id,stazakategorija_id,imeprezime_id,vrijeme_sec,status_id,registracija,uparivanje_id,originalstatus_id,imeprezimealias_id,klubalias_id,kategorijaalias_id) VALUES (3528,360,1460,1766,1,1,1,0,Null,Null,Null);</v>
      </c>
      <c r="EM164" s="43" t="s">
        <v>0</v>
      </c>
      <c r="EN164" s="16" t="str">
        <f t="shared" si="169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64" s="43" t="s">
        <v>0</v>
      </c>
      <c r="EP164" s="167" t="str">
        <f t="shared" si="233"/>
        <v xml:space="preserve">
INSERT INTO rezultat(id,stazakategorija_id,imeprezime_id,vrijeme_sec,status_id,registracija,uparivanje_id,originalstatus_id,imeprezimealias_id,klubalias_id,kategorijaalias_id) VALUES (3528,360,1460,1766,1,1,1,0,Null,Null,Null);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64" s="43" t="s">
        <v>0</v>
      </c>
    </row>
    <row r="165" spans="1:147" ht="15.75" thickBot="1" x14ac:dyDescent="0.3">
      <c r="A165" t="s">
        <v>0</v>
      </c>
      <c r="B165" s="48" t="str">
        <f>IF(csv!F155="","",TRIM(csv!T155))</f>
        <v>Ž35</v>
      </c>
      <c r="C165" s="27" t="s">
        <v>0</v>
      </c>
      <c r="D165" s="27" t="str">
        <f>IF(csv!F155="","",TRIM(csv!F155))</f>
        <v>Iva</v>
      </c>
      <c r="E165" s="27" t="str">
        <f>IF(csv!E155="","",TRIM(csv!E155))</f>
        <v>Tatić</v>
      </c>
      <c r="F165" s="27" t="s">
        <v>0</v>
      </c>
      <c r="G165" s="69" t="str">
        <f>IF(csv!M155="","",TRIM(csv!M155))</f>
        <v>748:28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Vihor</v>
      </c>
      <c r="K165" s="27" t="str">
        <f>IF(csv!Q155="","",TRIM(csv!Q155))</f>
        <v>OK Vihor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0"/>
        <v>ok</v>
      </c>
      <c r="P165" s="43"/>
      <c r="Q165" s="48" t="str">
        <f t="shared" si="171"/>
        <v>Ž35</v>
      </c>
      <c r="R165" s="69">
        <f>IF(Q165="","",IF(COUNTIF(Q$12:Q164,Q165)=0,R164+1,R164))</f>
        <v>14</v>
      </c>
      <c r="S165" s="69">
        <f t="shared" si="172"/>
        <v>213</v>
      </c>
      <c r="T165" s="69">
        <f t="shared" si="173"/>
        <v>236</v>
      </c>
      <c r="U165" s="62" t="str">
        <f t="shared" si="174"/>
        <v>Ž35 – Ž20</v>
      </c>
      <c r="V165" s="43" t="s">
        <v>0</v>
      </c>
      <c r="W165" s="209" t="str">
        <f t="shared" si="175"/>
        <v>Ž35</v>
      </c>
      <c r="X165" s="259">
        <f t="shared" si="176"/>
        <v>360</v>
      </c>
      <c r="Y165" s="210" t="str">
        <f t="shared" si="157"/>
        <v/>
      </c>
      <c r="Z165" s="43" t="s">
        <v>0</v>
      </c>
      <c r="AA165" s="48" t="str">
        <f t="shared" si="177"/>
        <v>CRO</v>
      </c>
      <c r="AB165" s="69">
        <f t="shared" si="178"/>
        <v>1</v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>CRO</v>
      </c>
      <c r="AK165" s="150">
        <f t="shared" si="181"/>
        <v>1</v>
      </c>
      <c r="AL165" s="43"/>
      <c r="AM165" s="48" t="str">
        <f t="shared" si="182"/>
        <v>Iva</v>
      </c>
      <c r="AN165" s="27" t="str">
        <f t="shared" si="183"/>
        <v>Tatić</v>
      </c>
      <c r="AO165" s="69">
        <f t="shared" si="184"/>
        <v>1148</v>
      </c>
      <c r="AP165" s="69" t="str">
        <f t="shared" si="185"/>
        <v/>
      </c>
      <c r="AQ165" s="27" t="str">
        <f t="shared" si="186"/>
        <v>Iva</v>
      </c>
      <c r="AR165" s="62" t="str">
        <f t="shared" si="187"/>
        <v>Tatić</v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>Iva</v>
      </c>
      <c r="BI165" s="27" t="str">
        <f t="shared" si="193"/>
        <v>Tatić</v>
      </c>
      <c r="BJ165" s="69" t="str">
        <f t="shared" si="194"/>
        <v/>
      </c>
      <c r="BK165" s="49">
        <f t="shared" si="195"/>
        <v>1148</v>
      </c>
      <c r="BL165" s="43" t="s">
        <v>0</v>
      </c>
      <c r="BM165" s="48" t="str">
        <f t="shared" si="196"/>
        <v>Vihor</v>
      </c>
      <c r="BN165" s="27" t="str">
        <f t="shared" si="197"/>
        <v>OK Vihor</v>
      </c>
      <c r="BO165" s="69">
        <f t="shared" si="198"/>
        <v>12</v>
      </c>
      <c r="BP165" s="69" t="str">
        <f t="shared" si="159"/>
        <v/>
      </c>
      <c r="BQ165" s="27" t="str">
        <f t="shared" si="160"/>
        <v>OK Vihor</v>
      </c>
      <c r="BR165" s="27" t="str" cm="1">
        <f t="array" ref="BR165">IFERROR(""&amp;INDEX(regNatjecatelj_klub,DI165),"")</f>
        <v>OK Vihor</v>
      </c>
      <c r="BS165" s="82" t="str">
        <f t="shared" si="199"/>
        <v/>
      </c>
      <c r="BT165" s="62" t="str">
        <f t="shared" si="200"/>
        <v>OK Vihor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Vihor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12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07"/>
        <v>748:28</v>
      </c>
      <c r="CP165" s="69" t="str">
        <f t="shared" si="208"/>
        <v>0</v>
      </c>
      <c r="CQ165" s="216" t="str">
        <f t="shared" si="209"/>
        <v/>
      </c>
      <c r="CR165" s="217">
        <f t="shared" si="156"/>
        <v>44908</v>
      </c>
      <c r="CS165" s="298">
        <f t="shared" si="161"/>
        <v>2</v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>Ž</v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>Iva – Tatić</v>
      </c>
      <c r="DI165" s="49">
        <f t="shared" si="214"/>
        <v>1079</v>
      </c>
      <c r="DJ165" s="43" t="s">
        <v>0</v>
      </c>
      <c r="DK165" s="48" t="str">
        <f t="shared" si="215"/>
        <v>Iva – Tatić – OK Vihor</v>
      </c>
      <c r="DL165" s="49">
        <f t="shared" si="216"/>
        <v>1079</v>
      </c>
      <c r="DM165" s="43" t="s">
        <v>0</v>
      </c>
      <c r="DN165" s="48" t="str">
        <f t="shared" si="217"/>
        <v>Iva – Tatić – OK Vihor – Ž35</v>
      </c>
      <c r="DO165" s="49">
        <f t="shared" si="218"/>
        <v>1079</v>
      </c>
      <c r="DP165" s="43" t="s">
        <v>0</v>
      </c>
      <c r="DQ165" s="54">
        <f t="shared" si="219"/>
        <v>1079</v>
      </c>
      <c r="DR165" s="49" cm="1">
        <f t="array" ref="DR165">IF(DQ165&lt;&gt;"",INDEX(regNatjecatelj_id,DQ165,0),IF(BF165&lt;&gt;"",BF165,""))</f>
        <v>1148</v>
      </c>
      <c r="DS165" s="43" t="s">
        <v>0</v>
      </c>
      <c r="DT165" s="54" t="str">
        <f t="shared" si="220"/>
        <v>imepre</v>
      </c>
      <c r="DU165" s="69" t="str">
        <f t="shared" si="166"/>
        <v>klu</v>
      </c>
      <c r="DV165" s="69" t="str">
        <f t="shared" si="221"/>
        <v>kat</v>
      </c>
      <c r="DW165" s="69" t="str">
        <f t="shared" si="222"/>
        <v>ot</v>
      </c>
      <c r="DX165" s="62" t="str">
        <f t="shared" si="223"/>
        <v>imepre-klu-kat-ot</v>
      </c>
      <c r="DY165" s="43" t="s">
        <v>0</v>
      </c>
      <c r="DZ165" s="54">
        <f>IF(AN165="","",MAX(DZ$12:DZ164)+1)</f>
        <v>3529</v>
      </c>
      <c r="EA165" s="69">
        <f t="shared" si="224"/>
        <v>360</v>
      </c>
      <c r="EB165" s="69">
        <f t="shared" si="225"/>
        <v>1148</v>
      </c>
      <c r="EC165" s="69">
        <f t="shared" si="226"/>
        <v>44908</v>
      </c>
      <c r="ED165" s="69">
        <f t="shared" si="227"/>
        <v>2</v>
      </c>
      <c r="EE165" s="69">
        <f t="shared" si="167"/>
        <v>1</v>
      </c>
      <c r="EF165" s="69">
        <f t="shared" si="228"/>
        <v>2</v>
      </c>
      <c r="EG165" s="69" t="str">
        <f t="shared" si="229"/>
        <v>0</v>
      </c>
      <c r="EH165" s="69" t="str">
        <f t="shared" si="168"/>
        <v/>
      </c>
      <c r="EI165" s="69" t="str">
        <f t="shared" si="230"/>
        <v/>
      </c>
      <c r="EJ165" s="49" t="str">
        <f t="shared" si="231"/>
        <v/>
      </c>
      <c r="EK165" s="43" t="s">
        <v>0</v>
      </c>
      <c r="EL165" s="16" t="str">
        <f t="shared" si="232"/>
        <v>INSERT INTO rezultat(id,stazakategorija_id,imeprezime_id,vrijeme_sec,status_id,registracija,uparivanje_id,originalstatus_id,imeprezimealias_id,klubalias_id,kategorijaalias_id) VALUES (3529,360,1148,44908,2,1,2,0,Null,Null,Null);</v>
      </c>
      <c r="EM165" s="43" t="s">
        <v>0</v>
      </c>
      <c r="EN165" s="16" t="str">
        <f t="shared" si="169"/>
        <v>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O165" s="43" t="s">
        <v>0</v>
      </c>
      <c r="EP165" s="167" t="str">
        <f t="shared" si="233"/>
        <v xml:space="preserve">
INSERT INTO rezultat(id,stazakategorija_id,imeprezime_id,vrijeme_sec,status_id,registracija,uparivanje_id,originalstatus_id,imeprezimealias_id,klubalias_id,kategorijaalias_id) VALUES (3529,360,1148,44908,2,1,2,0,Null,Null,Null);
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360)
                         		AND
                         	kategorija_liga.liga_id = 102)
		AND
	datum_od &lt;= '44493'
    	AND
    datum_do is Null;</v>
      </c>
      <c r="EQ165" s="43" t="s">
        <v>0</v>
      </c>
    </row>
    <row r="166" spans="1:147" ht="15.75" thickBot="1" x14ac:dyDescent="0.3">
      <c r="A166" t="s">
        <v>0</v>
      </c>
      <c r="B166" s="48" t="str">
        <f>IF(csv!F156="","",TRIM(csv!T156))</f>
        <v>Ž35</v>
      </c>
      <c r="C166" s="27" t="s">
        <v>0</v>
      </c>
      <c r="D166" s="27" t="str">
        <f>IF(csv!F156="","",TRIM(csv!F156))</f>
        <v>Lana</v>
      </c>
      <c r="E166" s="27" t="str">
        <f>IF(csv!E156="","",TRIM(csv!E156))</f>
        <v>Gerjević</v>
      </c>
      <c r="F166" s="27" t="s">
        <v>0</v>
      </c>
      <c r="G166" s="69" t="str">
        <f>IF(csv!M156="","",TRIM(csv!M156))</f>
        <v>1459:58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KAP</v>
      </c>
      <c r="K166" s="27" t="str">
        <f>IF(csv!Q156="","",TRIM(csv!Q156))</f>
        <v>OK Kapela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0"/>
        <v>ok</v>
      </c>
      <c r="P166" s="43"/>
      <c r="Q166" s="48" t="str">
        <f t="shared" si="171"/>
        <v>Ž35</v>
      </c>
      <c r="R166" s="69">
        <f>IF(Q166="","",IF(COUNTIF(Q$12:Q165,Q166)=0,R165+1,R165))</f>
        <v>14</v>
      </c>
      <c r="S166" s="69">
        <f t="shared" si="172"/>
        <v>213</v>
      </c>
      <c r="T166" s="69">
        <f t="shared" si="173"/>
        <v>236</v>
      </c>
      <c r="U166" s="62" t="str">
        <f t="shared" si="174"/>
        <v>Ž35 – Ž20</v>
      </c>
      <c r="V166" s="43" t="s">
        <v>0</v>
      </c>
      <c r="W166" s="209" t="str">
        <f t="shared" si="175"/>
        <v>Ž35</v>
      </c>
      <c r="X166" s="259">
        <f t="shared" si="176"/>
        <v>360</v>
      </c>
      <c r="Y166" s="210" t="str">
        <f t="shared" si="157"/>
        <v/>
      </c>
      <c r="Z166" s="43" t="s">
        <v>0</v>
      </c>
      <c r="AA166" s="48" t="str">
        <f t="shared" si="177"/>
        <v>CRO</v>
      </c>
      <c r="AB166" s="69">
        <f t="shared" si="178"/>
        <v>1</v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>CRO</v>
      </c>
      <c r="AK166" s="150">
        <f t="shared" si="181"/>
        <v>1</v>
      </c>
      <c r="AL166" s="43"/>
      <c r="AM166" s="48" t="str">
        <f t="shared" si="182"/>
        <v>Lana</v>
      </c>
      <c r="AN166" s="27" t="str">
        <f t="shared" si="183"/>
        <v>Gerjević</v>
      </c>
      <c r="AO166" s="69">
        <f t="shared" si="184"/>
        <v>1261</v>
      </c>
      <c r="AP166" s="69" t="str">
        <f t="shared" si="185"/>
        <v/>
      </c>
      <c r="AQ166" s="27" t="str">
        <f t="shared" si="186"/>
        <v>Lana</v>
      </c>
      <c r="AR166" s="62" t="str">
        <f t="shared" si="187"/>
        <v>Gerjević</v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>Lana</v>
      </c>
      <c r="BI166" s="27" t="str">
        <f t="shared" si="193"/>
        <v>Gerjević</v>
      </c>
      <c r="BJ166" s="69" t="str">
        <f t="shared" si="194"/>
        <v/>
      </c>
      <c r="BK166" s="49">
        <f t="shared" si="195"/>
        <v>1261</v>
      </c>
      <c r="BL166" s="43" t="s">
        <v>0</v>
      </c>
      <c r="BM166" s="48" t="str">
        <f t="shared" si="196"/>
        <v>KAP</v>
      </c>
      <c r="BN166" s="27" t="str">
        <f t="shared" si="197"/>
        <v>OK Kapela</v>
      </c>
      <c r="BO166" s="69">
        <f t="shared" si="198"/>
        <v>5</v>
      </c>
      <c r="BP166" s="69" t="str">
        <f t="shared" si="159"/>
        <v/>
      </c>
      <c r="BQ166" s="27" t="str">
        <f t="shared" si="160"/>
        <v>OK Kapela</v>
      </c>
      <c r="BR166" s="27" t="str" cm="1">
        <f t="array" ref="BR166">IFERROR(""&amp;INDEX(regNatjecatelj_klub,DI166),"")</f>
        <v>OK Kapela</v>
      </c>
      <c r="BS166" s="82" t="str">
        <f t="shared" si="199"/>
        <v/>
      </c>
      <c r="BT166" s="62" t="str">
        <f t="shared" si="200"/>
        <v>OK Kapela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Kapela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5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07"/>
        <v>1459:58</v>
      </c>
      <c r="CP166" s="69" t="str">
        <f t="shared" si="208"/>
        <v>0</v>
      </c>
      <c r="CQ166" s="216" t="str">
        <f t="shared" si="209"/>
        <v>GREŠKA-3</v>
      </c>
      <c r="CR166" s="297">
        <f t="shared" si="156"/>
        <v>59999</v>
      </c>
      <c r="CS166" s="300">
        <v>6</v>
      </c>
      <c r="CT166" s="43" t="s">
        <v>0</v>
      </c>
      <c r="CU166" s="276" t="str">
        <f t="shared" si="210"/>
        <v xml:space="preserve">Lana Gerjević – Molim u OEventu provjeriti i ispraviti rezultat – vrijeme (1459:58) i classifier (0).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>Ž</v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>Lana – Gerjević</v>
      </c>
      <c r="DI166" s="49">
        <f t="shared" si="214"/>
        <v>352</v>
      </c>
      <c r="DJ166" s="43" t="s">
        <v>0</v>
      </c>
      <c r="DK166" s="48" t="str">
        <f t="shared" si="215"/>
        <v>Lana – Gerjević – OK Kapela</v>
      </c>
      <c r="DL166" s="49">
        <f t="shared" si="216"/>
        <v>352</v>
      </c>
      <c r="DM166" s="43" t="s">
        <v>0</v>
      </c>
      <c r="DN166" s="48" t="str">
        <f t="shared" si="217"/>
        <v>Lana – Gerjević – OK Kapela – Ž35</v>
      </c>
      <c r="DO166" s="49">
        <f t="shared" si="218"/>
        <v>352</v>
      </c>
      <c r="DP166" s="43" t="s">
        <v>0</v>
      </c>
      <c r="DQ166" s="54">
        <f t="shared" si="219"/>
        <v>352</v>
      </c>
      <c r="DR166" s="49" cm="1">
        <f t="array" ref="DR166">IF(DQ166&lt;&gt;"",INDEX(regNatjecatelj_id,DQ166,0),IF(BF166&lt;&gt;"",BF166,""))</f>
        <v>1261</v>
      </c>
      <c r="DS166" s="43" t="s">
        <v>0</v>
      </c>
      <c r="DT166" s="54" t="str">
        <f t="shared" si="220"/>
        <v>imepre</v>
      </c>
      <c r="DU166" s="69" t="str">
        <f t="shared" si="166"/>
        <v>klu</v>
      </c>
      <c r="DV166" s="69" t="str">
        <f t="shared" si="221"/>
        <v>kat</v>
      </c>
      <c r="DW166" s="69" t="str">
        <f t="shared" si="222"/>
        <v>ot</v>
      </c>
      <c r="DX166" s="62" t="str">
        <f t="shared" si="223"/>
        <v>imepre-klu-kat-ot</v>
      </c>
      <c r="DY166" s="43" t="s">
        <v>0</v>
      </c>
      <c r="DZ166" s="54">
        <f>IF(AN166="","",MAX(DZ$12:DZ165)+1)</f>
        <v>3530</v>
      </c>
      <c r="EA166" s="69">
        <f t="shared" si="224"/>
        <v>360</v>
      </c>
      <c r="EB166" s="69">
        <f t="shared" si="225"/>
        <v>1261</v>
      </c>
      <c r="EC166" s="69">
        <f t="shared" si="226"/>
        <v>59999</v>
      </c>
      <c r="ED166" s="69">
        <f t="shared" si="227"/>
        <v>6</v>
      </c>
      <c r="EE166" s="69">
        <f t="shared" si="167"/>
        <v>1</v>
      </c>
      <c r="EF166" s="69">
        <f t="shared" si="228"/>
        <v>2</v>
      </c>
      <c r="EG166" s="69" t="str">
        <f t="shared" si="229"/>
        <v>0</v>
      </c>
      <c r="EH166" s="69" t="str">
        <f t="shared" si="168"/>
        <v/>
      </c>
      <c r="EI166" s="69" t="str">
        <f t="shared" si="230"/>
        <v/>
      </c>
      <c r="EJ166" s="49" t="str">
        <f t="shared" si="231"/>
        <v/>
      </c>
      <c r="EK166" s="43" t="s">
        <v>0</v>
      </c>
      <c r="EL166" s="16" t="str">
        <f t="shared" si="232"/>
        <v>INSERT INTO rezultat(id,stazakategorija_id,imeprezime_id,vrijeme_sec,status_id,registracija,uparivanje_id,originalstatus_id,imeprezimealias_id,klubalias_id,kategorijaalias_id) VALUES (3530,360,1261,59999,6,1,2,0,Null,Null,Null);</v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 xml:space="preserve">
INSERT INTO rezultat(id,stazakategorija_id,imeprezime_id,vrijeme_sec,status_id,registracija,uparivanje_id,originalstatus_id,imeprezimealias_id,klubalias_id,kategorijaalias_id) VALUES (3530,360,1261,59999,6,1,2,0,Null,Null,Null);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Ž35</v>
      </c>
      <c r="C167" s="27" t="s">
        <v>0</v>
      </c>
      <c r="D167" s="27" t="str">
        <f>IF(csv!F157="","",TRIM(csv!F157))</f>
        <v>Jelena</v>
      </c>
      <c r="E167" s="27" t="str">
        <f>IF(csv!E157="","",TRIM(csv!E157))</f>
        <v>Tuksar</v>
      </c>
      <c r="F167" s="27" t="s">
        <v>0</v>
      </c>
      <c r="G167" s="69" t="str">
        <f>IF(csv!M157="","",TRIM(csv!M157))</f>
        <v/>
      </c>
      <c r="H167" s="69" t="str">
        <f>IF(csv!N157="","",TRIM(csv!N157))</f>
        <v>1</v>
      </c>
      <c r="I167" s="27" t="s">
        <v>0</v>
      </c>
      <c r="J167" s="27" t="str">
        <f>IF(csv!P157="","",TRIM(csv!P157))</f>
        <v>OKM</v>
      </c>
      <c r="K167" s="27" t="str">
        <f>IF(csv!Q157="","",TRIM(csv!Q157))</f>
        <v>OK Medjimurje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0"/>
        <v>ok</v>
      </c>
      <c r="P167" s="43"/>
      <c r="Q167" s="48" t="str">
        <f t="shared" si="171"/>
        <v>Ž35</v>
      </c>
      <c r="R167" s="69">
        <f>IF(Q167="","",IF(COUNTIF(Q$12:Q166,Q167)=0,R166+1,R166))</f>
        <v>14</v>
      </c>
      <c r="S167" s="69">
        <f t="shared" si="172"/>
        <v>213</v>
      </c>
      <c r="T167" s="69">
        <f t="shared" si="173"/>
        <v>236</v>
      </c>
      <c r="U167" s="62" t="str">
        <f t="shared" si="174"/>
        <v>Ž35 – Ž20</v>
      </c>
      <c r="V167" s="43" t="s">
        <v>0</v>
      </c>
      <c r="W167" s="209" t="str">
        <f t="shared" si="175"/>
        <v>Ž35</v>
      </c>
      <c r="X167" s="259">
        <f t="shared" si="176"/>
        <v>360</v>
      </c>
      <c r="Y167" s="210" t="str">
        <f t="shared" si="157"/>
        <v/>
      </c>
      <c r="Z167" s="43" t="s">
        <v>0</v>
      </c>
      <c r="AA167" s="48" t="str">
        <f t="shared" si="177"/>
        <v>CRO</v>
      </c>
      <c r="AB167" s="69">
        <f t="shared" si="178"/>
        <v>1</v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>CRO</v>
      </c>
      <c r="AK167" s="150">
        <f t="shared" si="181"/>
        <v>1</v>
      </c>
      <c r="AL167" s="43"/>
      <c r="AM167" s="48" t="str">
        <f t="shared" si="182"/>
        <v>Jelena</v>
      </c>
      <c r="AN167" s="27" t="str">
        <f t="shared" si="183"/>
        <v>Tuksar</v>
      </c>
      <c r="AO167" s="69">
        <f t="shared" si="184"/>
        <v>2193</v>
      </c>
      <c r="AP167" s="69" t="str">
        <f t="shared" si="185"/>
        <v/>
      </c>
      <c r="AQ167" s="27" t="str">
        <f t="shared" si="186"/>
        <v>Jelena</v>
      </c>
      <c r="AR167" s="62" t="str">
        <f t="shared" si="187"/>
        <v>Tuksar</v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>Jelena</v>
      </c>
      <c r="BI167" s="27" t="str">
        <f t="shared" si="193"/>
        <v>Tuksar</v>
      </c>
      <c r="BJ167" s="69" t="str">
        <f t="shared" si="194"/>
        <v/>
      </c>
      <c r="BK167" s="49">
        <f t="shared" si="195"/>
        <v>2193</v>
      </c>
      <c r="BL167" s="43" t="s">
        <v>0</v>
      </c>
      <c r="BM167" s="48" t="str">
        <f t="shared" si="196"/>
        <v>OKM</v>
      </c>
      <c r="BN167" s="27" t="str">
        <f t="shared" si="197"/>
        <v>OK Medjimurje</v>
      </c>
      <c r="BO167" s="69" t="str">
        <f t="shared" si="198"/>
        <v>NEMA</v>
      </c>
      <c r="BP167" s="69">
        <f t="shared" si="159"/>
        <v>2</v>
      </c>
      <c r="BQ167" s="27" t="str">
        <f t="shared" si="160"/>
        <v>OK Međimurje</v>
      </c>
      <c r="BR167" s="27" t="str" cm="1">
        <f t="array" ref="BR167">IFERROR(""&amp;INDEX(regNatjecatelj_klub,DI167),"")</f>
        <v>OK Međimurje</v>
      </c>
      <c r="BS167" s="82" t="str">
        <f t="shared" si="199"/>
        <v/>
      </c>
      <c r="BT167" s="62" t="str">
        <f t="shared" si="200"/>
        <v>OK Međimurje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Međimurje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7</v>
      </c>
      <c r="CM167" s="150">
        <f>IF(BP167="","",IF(BP167&lt;&gt;"NEMA",BP167,IF(CE167&lt;&gt;"",CE167,IFERROR(INDEX(CM$12:CM166,MATCH(BN167,BN$12:BN166,0)),""))))</f>
        <v>2</v>
      </c>
      <c r="CN167" s="43" t="s">
        <v>0</v>
      </c>
      <c r="CO167" s="54" t="str">
        <f t="shared" si="207"/>
        <v/>
      </c>
      <c r="CP167" s="69" t="str">
        <f t="shared" si="208"/>
        <v>1</v>
      </c>
      <c r="CQ167" s="216" t="str">
        <f t="shared" si="209"/>
        <v/>
      </c>
      <c r="CR167" s="217" t="str">
        <f t="shared" si="156"/>
        <v/>
      </c>
      <c r="CS167" s="299">
        <f t="shared" si="161"/>
        <v>6</v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>Ž</v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>Jelena – Tuksar</v>
      </c>
      <c r="DI167" s="49">
        <f t="shared" si="214"/>
        <v>570</v>
      </c>
      <c r="DJ167" s="43" t="s">
        <v>0</v>
      </c>
      <c r="DK167" s="48" t="str">
        <f t="shared" si="215"/>
        <v>Jelena – Tuksar – OK Međimurje</v>
      </c>
      <c r="DL167" s="49">
        <f t="shared" si="216"/>
        <v>570</v>
      </c>
      <c r="DM167" s="43" t="s">
        <v>0</v>
      </c>
      <c r="DN167" s="48" t="str">
        <f t="shared" si="217"/>
        <v>Jelena – Tuksar – OK Međimurje – Ž35</v>
      </c>
      <c r="DO167" s="49" t="str">
        <f t="shared" si="218"/>
        <v>NEMA</v>
      </c>
      <c r="DP167" s="43" t="s">
        <v>0</v>
      </c>
      <c r="DQ167" s="54">
        <f t="shared" si="219"/>
        <v>570</v>
      </c>
      <c r="DR167" s="49" cm="1">
        <f t="array" ref="DR167">IF(DQ167&lt;&gt;"",INDEX(regNatjecatelj_id,DQ167,0),IF(BF167&lt;&gt;"",BF167,""))</f>
        <v>2193</v>
      </c>
      <c r="DS167" s="43" t="s">
        <v>0</v>
      </c>
      <c r="DT167" s="54" t="str">
        <f t="shared" si="220"/>
        <v>imepre</v>
      </c>
      <c r="DU167" s="69" t="str">
        <f t="shared" si="166"/>
        <v>klu(ali)</v>
      </c>
      <c r="DV167" s="69" t="str">
        <f t="shared" si="221"/>
        <v>kat</v>
      </c>
      <c r="DW167" s="69" t="str">
        <f t="shared" si="222"/>
        <v/>
      </c>
      <c r="DX167" s="62" t="str">
        <f t="shared" si="223"/>
        <v>imepre-klu(ali)-kat</v>
      </c>
      <c r="DY167" s="43" t="s">
        <v>0</v>
      </c>
      <c r="DZ167" s="54">
        <f>IF(AN167="","",MAX(DZ$12:DZ166)+1)</f>
        <v>3531</v>
      </c>
      <c r="EA167" s="69">
        <f t="shared" si="224"/>
        <v>360</v>
      </c>
      <c r="EB167" s="69">
        <f t="shared" si="225"/>
        <v>2193</v>
      </c>
      <c r="EC167" s="69" t="str">
        <f t="shared" si="226"/>
        <v/>
      </c>
      <c r="ED167" s="69">
        <f t="shared" si="227"/>
        <v>6</v>
      </c>
      <c r="EE167" s="69">
        <f t="shared" si="167"/>
        <v>0</v>
      </c>
      <c r="EF167" s="69">
        <f t="shared" si="228"/>
        <v>3</v>
      </c>
      <c r="EG167" s="69" t="str">
        <f t="shared" si="229"/>
        <v>1</v>
      </c>
      <c r="EH167" s="69" t="str">
        <f t="shared" si="168"/>
        <v/>
      </c>
      <c r="EI167" s="69">
        <f t="shared" si="230"/>
        <v>2</v>
      </c>
      <c r="EJ167" s="49" t="str">
        <f t="shared" si="231"/>
        <v/>
      </c>
      <c r="EK167" s="43" t="s">
        <v>0</v>
      </c>
      <c r="EL167" s="16" t="str">
        <f t="shared" si="232"/>
        <v>INSERT INTO rezultat(id,stazakategorija_id,imeprezime_id,vrijeme_sec,status_id,registracija,uparivanje_id,originalstatus_id,imeprezimealias_id,klubalias_id,kategorijaalias_id) VALUES (3531,360,2193,Null,6,0,3,1,Null,2,Null);</v>
      </c>
      <c r="EM167" s="43" t="s">
        <v>0</v>
      </c>
      <c r="EN167" s="16" t="str">
        <f t="shared" si="169"/>
        <v/>
      </c>
      <c r="EO167" s="43" t="s">
        <v>0</v>
      </c>
      <c r="EP167" s="167" t="str">
        <f t="shared" si="233"/>
        <v xml:space="preserve">
INSERT INTO rezultat(id,stazakategorija_id,imeprezime_id,vrijeme_sec,status_id,registracija,uparivanje_id,originalstatus_id,imeprezimealias_id,klubalias_id,kategorijaalias_id) VALUES (3531,360,2193,Null,6,0,3,1,Null,2,Null);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Ž45</v>
      </c>
      <c r="C168" s="27" t="s">
        <v>0</v>
      </c>
      <c r="D168" s="27" t="str">
        <f>IF(csv!F158="","",TRIM(csv!F158))</f>
        <v>Bojana</v>
      </c>
      <c r="E168" s="27" t="str">
        <f>IF(csv!E158="","",TRIM(csv!E158))</f>
        <v>Nikolić</v>
      </c>
      <c r="F168" s="27" t="s">
        <v>0</v>
      </c>
      <c r="G168" s="69" t="str">
        <f>IF(csv!M158="","",TRIM(csv!M158))</f>
        <v>13:50</v>
      </c>
      <c r="H168" s="69" t="str">
        <f>IF(csv!N158="","",TRIM(csv!N158))</f>
        <v>0</v>
      </c>
      <c r="I168" s="27" t="s">
        <v>0</v>
      </c>
      <c r="J168" s="27" t="str">
        <f>IF(csv!P158="","",TRIM(csv!P158))</f>
        <v>Vihor</v>
      </c>
      <c r="K168" s="27" t="str">
        <f>IF(csv!Q158="","",TRIM(csv!Q158))</f>
        <v>OK Vihor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0"/>
        <v>ok</v>
      </c>
      <c r="P168" s="43"/>
      <c r="Q168" s="48" t="str">
        <f t="shared" si="171"/>
        <v>Ž45</v>
      </c>
      <c r="R168" s="69">
        <f>IF(Q168="","",IF(COUNTIF(Q$12:Q167,Q168)=0,R167+1,R167))</f>
        <v>15</v>
      </c>
      <c r="S168" s="69">
        <f t="shared" si="172"/>
        <v>212</v>
      </c>
      <c r="T168" s="69">
        <f t="shared" si="173"/>
        <v>235</v>
      </c>
      <c r="U168" s="62" t="str">
        <f t="shared" si="174"/>
        <v>Ž45</v>
      </c>
      <c r="V168" s="43" t="s">
        <v>0</v>
      </c>
      <c r="W168" s="209" t="str">
        <f t="shared" si="175"/>
        <v>Ž45</v>
      </c>
      <c r="X168" s="259">
        <f t="shared" si="176"/>
        <v>361</v>
      </c>
      <c r="Y168" s="210" t="str">
        <f t="shared" si="157"/>
        <v/>
      </c>
      <c r="Z168" s="43" t="s">
        <v>0</v>
      </c>
      <c r="AA168" s="48" t="str">
        <f t="shared" si="177"/>
        <v>CRO</v>
      </c>
      <c r="AB168" s="69">
        <f t="shared" si="178"/>
        <v>1</v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>CRO</v>
      </c>
      <c r="AK168" s="150">
        <f t="shared" si="181"/>
        <v>1</v>
      </c>
      <c r="AL168" s="43"/>
      <c r="AM168" s="48" t="str">
        <f t="shared" si="182"/>
        <v>Bojana</v>
      </c>
      <c r="AN168" s="27" t="str">
        <f t="shared" si="183"/>
        <v>Nikolić</v>
      </c>
      <c r="AO168" s="69">
        <f t="shared" si="184"/>
        <v>1445</v>
      </c>
      <c r="AP168" s="69" t="str">
        <f t="shared" si="185"/>
        <v/>
      </c>
      <c r="AQ168" s="27" t="str">
        <f t="shared" si="186"/>
        <v>Bojana</v>
      </c>
      <c r="AR168" s="62" t="str">
        <f t="shared" si="187"/>
        <v>Nikolić</v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>Bojana</v>
      </c>
      <c r="BI168" s="27" t="str">
        <f t="shared" si="193"/>
        <v>Nikolić</v>
      </c>
      <c r="BJ168" s="69" t="str">
        <f t="shared" si="194"/>
        <v/>
      </c>
      <c r="BK168" s="49">
        <f t="shared" si="195"/>
        <v>1445</v>
      </c>
      <c r="BL168" s="43" t="s">
        <v>0</v>
      </c>
      <c r="BM168" s="48" t="str">
        <f t="shared" si="196"/>
        <v>Vihor</v>
      </c>
      <c r="BN168" s="27" t="str">
        <f t="shared" si="197"/>
        <v>OK Vihor</v>
      </c>
      <c r="BO168" s="69">
        <f t="shared" si="198"/>
        <v>12</v>
      </c>
      <c r="BP168" s="69" t="str">
        <f t="shared" si="159"/>
        <v/>
      </c>
      <c r="BQ168" s="27" t="str">
        <f t="shared" si="160"/>
        <v>OK Vihor</v>
      </c>
      <c r="BR168" s="27" t="str" cm="1">
        <f t="array" ref="BR168">IFERROR(""&amp;INDEX(regNatjecatelj_klub,DI168),"")</f>
        <v>OK Vihor</v>
      </c>
      <c r="BS168" s="82" t="str">
        <f t="shared" si="199"/>
        <v/>
      </c>
      <c r="BT168" s="62" t="str">
        <f t="shared" si="200"/>
        <v>OK Vihor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Vihor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12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>13:50</v>
      </c>
      <c r="CP168" s="69" t="str">
        <f t="shared" si="208"/>
        <v>0</v>
      </c>
      <c r="CQ168" s="216" t="str">
        <f t="shared" si="209"/>
        <v/>
      </c>
      <c r="CR168" s="217">
        <f t="shared" si="156"/>
        <v>830</v>
      </c>
      <c r="CS168" s="150">
        <f t="shared" si="161"/>
        <v>1</v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>Ž</v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>Bojana – Nikolić</v>
      </c>
      <c r="DI168" s="49">
        <f t="shared" si="214"/>
        <v>973</v>
      </c>
      <c r="DJ168" s="43" t="s">
        <v>0</v>
      </c>
      <c r="DK168" s="48" t="str">
        <f t="shared" si="215"/>
        <v>Bojana – Nikolić – OK Vihor</v>
      </c>
      <c r="DL168" s="49">
        <f t="shared" si="216"/>
        <v>973</v>
      </c>
      <c r="DM168" s="43" t="s">
        <v>0</v>
      </c>
      <c r="DN168" s="48" t="str">
        <f t="shared" si="217"/>
        <v>Bojana – Nikolić – OK Vihor – Ž45</v>
      </c>
      <c r="DO168" s="49">
        <f t="shared" si="218"/>
        <v>973</v>
      </c>
      <c r="DP168" s="43" t="s">
        <v>0</v>
      </c>
      <c r="DQ168" s="54">
        <f t="shared" si="219"/>
        <v>973</v>
      </c>
      <c r="DR168" s="49" cm="1">
        <f t="array" ref="DR168">IF(DQ168&lt;&gt;"",INDEX(regNatjecatelj_id,DQ168,0),IF(BF168&lt;&gt;"",BF168,""))</f>
        <v>1445</v>
      </c>
      <c r="DS168" s="43" t="s">
        <v>0</v>
      </c>
      <c r="DT168" s="54" t="str">
        <f t="shared" si="220"/>
        <v>imepre</v>
      </c>
      <c r="DU168" s="69" t="str">
        <f t="shared" si="166"/>
        <v>klu</v>
      </c>
      <c r="DV168" s="69" t="str">
        <f t="shared" si="221"/>
        <v>kat</v>
      </c>
      <c r="DW168" s="69" t="str">
        <f t="shared" si="222"/>
        <v/>
      </c>
      <c r="DX168" s="62" t="str">
        <f t="shared" si="223"/>
        <v>imepre-klu-kat</v>
      </c>
      <c r="DY168" s="43" t="s">
        <v>0</v>
      </c>
      <c r="DZ168" s="54">
        <f>IF(AN168="","",MAX(DZ$12:DZ167)+1)</f>
        <v>3532</v>
      </c>
      <c r="EA168" s="69">
        <f t="shared" si="224"/>
        <v>361</v>
      </c>
      <c r="EB168" s="69">
        <f t="shared" si="225"/>
        <v>1445</v>
      </c>
      <c r="EC168" s="69">
        <f t="shared" si="226"/>
        <v>830</v>
      </c>
      <c r="ED168" s="69">
        <f t="shared" si="227"/>
        <v>1</v>
      </c>
      <c r="EE168" s="69">
        <f t="shared" si="167"/>
        <v>1</v>
      </c>
      <c r="EF168" s="69">
        <f t="shared" si="228"/>
        <v>1</v>
      </c>
      <c r="EG168" s="69" t="str">
        <f t="shared" si="229"/>
        <v>0</v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>INSERT INTO rezultat(id,stazakategorija_id,imeprezime_id,vrijeme_sec,status_id,registracija,uparivanje_id,originalstatus_id,imeprezimealias_id,klubalias_id,kategorijaalias_id) VALUES (3532,361,1445,830,1,1,1,0,Null,Null,Null);</v>
      </c>
      <c r="EM168" s="43" t="s">
        <v>0</v>
      </c>
      <c r="EN168" s="16" t="str">
        <f t="shared" si="169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68" s="43" t="s">
        <v>0</v>
      </c>
      <c r="EP168" s="167" t="str">
        <f t="shared" si="233"/>
        <v xml:space="preserve">
INSERT INTO rezultat(id,stazakategorija_id,imeprezime_id,vrijeme_sec,status_id,registracija,uparivanje_id,originalstatus_id,imeprezimealias_id,klubalias_id,kategorijaalias_id) VALUES (3532,361,1445,830,1,1,1,0,Null,Null,Null);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Ž45</v>
      </c>
      <c r="C169" s="27" t="s">
        <v>0</v>
      </c>
      <c r="D169" s="27" t="str">
        <f>IF(csv!F159="","",TRIM(csv!F159))</f>
        <v>Marija</v>
      </c>
      <c r="E169" s="27" t="str">
        <f>IF(csv!E159="","",TRIM(csv!E159))</f>
        <v>Jazvić Mioković</v>
      </c>
      <c r="F169" s="27" t="s">
        <v>0</v>
      </c>
      <c r="G169" s="69" t="str">
        <f>IF(csv!M159="","",TRIM(csv!M159))</f>
        <v>14:17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>KAP</v>
      </c>
      <c r="K169" s="27" t="str">
        <f>IF(csv!Q159="","",TRIM(csv!Q159))</f>
        <v>OK Kapela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0"/>
        <v>ok</v>
      </c>
      <c r="P169" s="43"/>
      <c r="Q169" s="48" t="str">
        <f t="shared" si="171"/>
        <v>Ž45</v>
      </c>
      <c r="R169" s="69">
        <f>IF(Q169="","",IF(COUNTIF(Q$12:Q168,Q169)=0,R168+1,R168))</f>
        <v>15</v>
      </c>
      <c r="S169" s="69">
        <f t="shared" si="172"/>
        <v>212</v>
      </c>
      <c r="T169" s="69">
        <f t="shared" si="173"/>
        <v>235</v>
      </c>
      <c r="U169" s="62" t="str">
        <f t="shared" si="174"/>
        <v>Ž45</v>
      </c>
      <c r="V169" s="43" t="s">
        <v>0</v>
      </c>
      <c r="W169" s="209" t="str">
        <f t="shared" si="175"/>
        <v>Ž45</v>
      </c>
      <c r="X169" s="259">
        <f t="shared" si="176"/>
        <v>361</v>
      </c>
      <c r="Y169" s="210" t="str">
        <f t="shared" si="157"/>
        <v/>
      </c>
      <c r="Z169" s="43" t="s">
        <v>0</v>
      </c>
      <c r="AA169" s="48" t="str">
        <f t="shared" si="177"/>
        <v>CRO</v>
      </c>
      <c r="AB169" s="69">
        <f t="shared" si="178"/>
        <v>1</v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>CRO</v>
      </c>
      <c r="AK169" s="150">
        <f t="shared" si="181"/>
        <v>1</v>
      </c>
      <c r="AL169" s="43"/>
      <c r="AM169" s="48" t="str">
        <f t="shared" si="182"/>
        <v>Marija</v>
      </c>
      <c r="AN169" s="27" t="str">
        <f t="shared" si="183"/>
        <v>Jazvić Mioković</v>
      </c>
      <c r="AO169" s="69">
        <f t="shared" si="184"/>
        <v>1128</v>
      </c>
      <c r="AP169" s="69" t="str">
        <f t="shared" si="185"/>
        <v/>
      </c>
      <c r="AQ169" s="27" t="str">
        <f t="shared" si="186"/>
        <v>Marija</v>
      </c>
      <c r="AR169" s="62" t="str">
        <f t="shared" si="187"/>
        <v>Jazvić Mioković</v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>Marija</v>
      </c>
      <c r="BI169" s="27" t="str">
        <f t="shared" si="193"/>
        <v>Jazvić Mioković</v>
      </c>
      <c r="BJ169" s="69" t="str">
        <f t="shared" si="194"/>
        <v/>
      </c>
      <c r="BK169" s="49">
        <f t="shared" si="195"/>
        <v>1128</v>
      </c>
      <c r="BL169" s="43" t="s">
        <v>0</v>
      </c>
      <c r="BM169" s="48" t="str">
        <f t="shared" si="196"/>
        <v>KAP</v>
      </c>
      <c r="BN169" s="27" t="str">
        <f t="shared" si="197"/>
        <v>OK Kapela</v>
      </c>
      <c r="BO169" s="69">
        <f t="shared" si="198"/>
        <v>5</v>
      </c>
      <c r="BP169" s="69" t="str">
        <f t="shared" si="159"/>
        <v/>
      </c>
      <c r="BQ169" s="27" t="str">
        <f t="shared" si="160"/>
        <v>OK Kapela</v>
      </c>
      <c r="BR169" s="27" t="str" cm="1">
        <f t="array" ref="BR169">IFERROR(""&amp;INDEX(regNatjecatelj_klub,DI169),"")</f>
        <v>OK Kapela</v>
      </c>
      <c r="BS169" s="82" t="str">
        <f t="shared" si="199"/>
        <v/>
      </c>
      <c r="BT169" s="62" t="str">
        <f t="shared" si="200"/>
        <v>OK Kapela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Kapela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5</v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07"/>
        <v>14:17</v>
      </c>
      <c r="CP169" s="69" t="str">
        <f t="shared" si="208"/>
        <v>0</v>
      </c>
      <c r="CQ169" s="216" t="str">
        <f t="shared" si="209"/>
        <v/>
      </c>
      <c r="CR169" s="217">
        <f t="shared" si="156"/>
        <v>857</v>
      </c>
      <c r="CS169" s="150">
        <f t="shared" si="161"/>
        <v>1</v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>Ž</v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>Marija – Jazvić Mioković</v>
      </c>
      <c r="DI169" s="49">
        <f t="shared" si="214"/>
        <v>368</v>
      </c>
      <c r="DJ169" s="43" t="s">
        <v>0</v>
      </c>
      <c r="DK169" s="48" t="str">
        <f t="shared" si="215"/>
        <v>Marija – Jazvić Mioković – OK Kapela</v>
      </c>
      <c r="DL169" s="49">
        <f t="shared" si="216"/>
        <v>368</v>
      </c>
      <c r="DM169" s="43" t="s">
        <v>0</v>
      </c>
      <c r="DN169" s="48" t="str">
        <f t="shared" si="217"/>
        <v>Marija – Jazvić Mioković – OK Kapela – Ž45</v>
      </c>
      <c r="DO169" s="49">
        <f t="shared" si="218"/>
        <v>368</v>
      </c>
      <c r="DP169" s="43" t="s">
        <v>0</v>
      </c>
      <c r="DQ169" s="54">
        <f t="shared" si="219"/>
        <v>368</v>
      </c>
      <c r="DR169" s="49" cm="1">
        <f t="array" ref="DR169">IF(DQ169&lt;&gt;"",INDEX(regNatjecatelj_id,DQ169,0),IF(BF169&lt;&gt;"",BF169,""))</f>
        <v>1128</v>
      </c>
      <c r="DS169" s="43" t="s">
        <v>0</v>
      </c>
      <c r="DT169" s="54" t="str">
        <f t="shared" si="220"/>
        <v>imepre</v>
      </c>
      <c r="DU169" s="69" t="str">
        <f t="shared" si="166"/>
        <v>klu</v>
      </c>
      <c r="DV169" s="69" t="str">
        <f t="shared" si="221"/>
        <v>kat</v>
      </c>
      <c r="DW169" s="69" t="str">
        <f t="shared" si="222"/>
        <v/>
      </c>
      <c r="DX169" s="62" t="str">
        <f t="shared" si="223"/>
        <v>imepre-klu-kat</v>
      </c>
      <c r="DY169" s="43" t="s">
        <v>0</v>
      </c>
      <c r="DZ169" s="54">
        <f>IF(AN169="","",MAX(DZ$12:DZ168)+1)</f>
        <v>3533</v>
      </c>
      <c r="EA169" s="69">
        <f t="shared" si="224"/>
        <v>361</v>
      </c>
      <c r="EB169" s="69">
        <f t="shared" si="225"/>
        <v>1128</v>
      </c>
      <c r="EC169" s="69">
        <f t="shared" si="226"/>
        <v>857</v>
      </c>
      <c r="ED169" s="69">
        <f t="shared" si="227"/>
        <v>1</v>
      </c>
      <c r="EE169" s="69">
        <f t="shared" si="167"/>
        <v>1</v>
      </c>
      <c r="EF169" s="69">
        <f t="shared" si="228"/>
        <v>1</v>
      </c>
      <c r="EG169" s="69" t="str">
        <f t="shared" si="229"/>
        <v>0</v>
      </c>
      <c r="EH169" s="69" t="str">
        <f t="shared" si="168"/>
        <v/>
      </c>
      <c r="EI169" s="69" t="str">
        <f t="shared" si="230"/>
        <v/>
      </c>
      <c r="EJ169" s="49" t="str">
        <f t="shared" si="231"/>
        <v/>
      </c>
      <c r="EK169" s="43" t="s">
        <v>0</v>
      </c>
      <c r="EL169" s="16" t="str">
        <f t="shared" si="232"/>
        <v>INSERT INTO rezultat(id,stazakategorija_id,imeprezime_id,vrijeme_sec,status_id,registracija,uparivanje_id,originalstatus_id,imeprezimealias_id,klubalias_id,kategorijaalias_id) VALUES (3533,361,1128,857,1,1,1,0,Null,Null,Null);</v>
      </c>
      <c r="EM169" s="43" t="s">
        <v>0</v>
      </c>
      <c r="EN169" s="16" t="str">
        <f t="shared" si="169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69" s="43" t="s">
        <v>0</v>
      </c>
      <c r="EP169" s="167" t="str">
        <f t="shared" si="233"/>
        <v xml:space="preserve">
INSERT INTO rezultat(id,stazakategorija_id,imeprezime_id,vrijeme_sec,status_id,registracija,uparivanje_id,originalstatus_id,imeprezimealias_id,klubalias_id,kategorijaalias_id) VALUES (3533,361,1128,857,1,1,1,0,Null,Null,Null);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Ž45</v>
      </c>
      <c r="C170" s="27" t="s">
        <v>0</v>
      </c>
      <c r="D170" s="27" t="str">
        <f>IF(csv!F160="","",TRIM(csv!F160))</f>
        <v>Smiljana</v>
      </c>
      <c r="E170" s="27" t="str">
        <f>IF(csv!E160="","",TRIM(csv!E160))</f>
        <v>Janžek</v>
      </c>
      <c r="F170" s="27" t="s">
        <v>0</v>
      </c>
      <c r="G170" s="69" t="str">
        <f>IF(csv!M160="","",TRIM(csv!M160))</f>
        <v>14:53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OKM</v>
      </c>
      <c r="K170" s="27" t="str">
        <f>IF(csv!Q160="","",TRIM(csv!Q160))</f>
        <v>OK Medjimurje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0"/>
        <v>ok</v>
      </c>
      <c r="P170" s="43"/>
      <c r="Q170" s="48" t="str">
        <f t="shared" si="171"/>
        <v>Ž45</v>
      </c>
      <c r="R170" s="69">
        <f>IF(Q170="","",IF(COUNTIF(Q$12:Q169,Q170)=0,R169+1,R169))</f>
        <v>15</v>
      </c>
      <c r="S170" s="69">
        <f t="shared" si="172"/>
        <v>212</v>
      </c>
      <c r="T170" s="69">
        <f t="shared" si="173"/>
        <v>235</v>
      </c>
      <c r="U170" s="62" t="str">
        <f t="shared" si="174"/>
        <v>Ž45</v>
      </c>
      <c r="V170" s="43" t="s">
        <v>0</v>
      </c>
      <c r="W170" s="209" t="str">
        <f t="shared" si="175"/>
        <v>Ž45</v>
      </c>
      <c r="X170" s="259">
        <f t="shared" si="176"/>
        <v>361</v>
      </c>
      <c r="Y170" s="210" t="str">
        <f t="shared" si="157"/>
        <v/>
      </c>
      <c r="Z170" s="43" t="s">
        <v>0</v>
      </c>
      <c r="AA170" s="48" t="str">
        <f t="shared" si="177"/>
        <v>CRO</v>
      </c>
      <c r="AB170" s="69">
        <f t="shared" si="178"/>
        <v>1</v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>CRO</v>
      </c>
      <c r="AK170" s="150">
        <f t="shared" si="181"/>
        <v>1</v>
      </c>
      <c r="AL170" s="43"/>
      <c r="AM170" s="48" t="str">
        <f t="shared" si="182"/>
        <v>Smiljana</v>
      </c>
      <c r="AN170" s="27" t="str">
        <f t="shared" si="183"/>
        <v>Janžek</v>
      </c>
      <c r="AO170" s="69">
        <f t="shared" si="184"/>
        <v>1384</v>
      </c>
      <c r="AP170" s="69" t="str">
        <f t="shared" si="185"/>
        <v/>
      </c>
      <c r="AQ170" s="27" t="str">
        <f t="shared" si="186"/>
        <v>Smiljana</v>
      </c>
      <c r="AR170" s="62" t="str">
        <f t="shared" si="187"/>
        <v>Janžek</v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>Smiljana</v>
      </c>
      <c r="BI170" s="27" t="str">
        <f t="shared" si="193"/>
        <v>Janžek</v>
      </c>
      <c r="BJ170" s="69" t="str">
        <f t="shared" si="194"/>
        <v/>
      </c>
      <c r="BK170" s="49">
        <f t="shared" si="195"/>
        <v>1384</v>
      </c>
      <c r="BL170" s="43" t="s">
        <v>0</v>
      </c>
      <c r="BM170" s="48" t="str">
        <f t="shared" si="196"/>
        <v>OKM</v>
      </c>
      <c r="BN170" s="27" t="str">
        <f t="shared" si="197"/>
        <v>OK Medjimurje</v>
      </c>
      <c r="BO170" s="69" t="str">
        <f t="shared" si="198"/>
        <v>NEMA</v>
      </c>
      <c r="BP170" s="69">
        <f t="shared" si="159"/>
        <v>2</v>
      </c>
      <c r="BQ170" s="27" t="str">
        <f t="shared" si="160"/>
        <v>OK Međimurje</v>
      </c>
      <c r="BR170" s="27" t="str" cm="1">
        <f t="array" ref="BR170">IFERROR(""&amp;INDEX(regNatjecatelj_klub,DI170),"")</f>
        <v>OK Međimurje</v>
      </c>
      <c r="BS170" s="82" t="str">
        <f t="shared" si="199"/>
        <v/>
      </c>
      <c r="BT170" s="62" t="str">
        <f t="shared" si="200"/>
        <v>OK Međimurje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Međimurje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7</v>
      </c>
      <c r="CM170" s="150">
        <f>IF(BP170="","",IF(BP170&lt;&gt;"NEMA",BP170,IF(CE170&lt;&gt;"",CE170,IFERROR(INDEX(CM$12:CM169,MATCH(BN170,BN$12:BN169,0)),""))))</f>
        <v>2</v>
      </c>
      <c r="CN170" s="43" t="s">
        <v>0</v>
      </c>
      <c r="CO170" s="54" t="str">
        <f t="shared" si="207"/>
        <v>14:53</v>
      </c>
      <c r="CP170" s="69" t="str">
        <f t="shared" si="208"/>
        <v>0</v>
      </c>
      <c r="CQ170" s="216" t="str">
        <f t="shared" si="209"/>
        <v/>
      </c>
      <c r="CR170" s="217">
        <f t="shared" si="156"/>
        <v>893</v>
      </c>
      <c r="CS170" s="150">
        <f t="shared" si="161"/>
        <v>1</v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>Ž</v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>Smiljana – Janžek</v>
      </c>
      <c r="DI170" s="49">
        <f t="shared" si="214"/>
        <v>540</v>
      </c>
      <c r="DJ170" s="43" t="s">
        <v>0</v>
      </c>
      <c r="DK170" s="48" t="str">
        <f t="shared" si="215"/>
        <v>Smiljana – Janžek – OK Međimurje</v>
      </c>
      <c r="DL170" s="49">
        <f t="shared" si="216"/>
        <v>540</v>
      </c>
      <c r="DM170" s="43" t="s">
        <v>0</v>
      </c>
      <c r="DN170" s="48" t="str">
        <f t="shared" si="217"/>
        <v>Smiljana – Janžek – OK Međimurje – Ž45</v>
      </c>
      <c r="DO170" s="49">
        <f t="shared" si="218"/>
        <v>540</v>
      </c>
      <c r="DP170" s="43" t="s">
        <v>0</v>
      </c>
      <c r="DQ170" s="54">
        <f t="shared" si="219"/>
        <v>540</v>
      </c>
      <c r="DR170" s="49" cm="1">
        <f t="array" ref="DR170">IF(DQ170&lt;&gt;"",INDEX(regNatjecatelj_id,DQ170,0),IF(BF170&lt;&gt;"",BF170,""))</f>
        <v>1384</v>
      </c>
      <c r="DS170" s="43" t="s">
        <v>0</v>
      </c>
      <c r="DT170" s="54" t="str">
        <f t="shared" si="220"/>
        <v>imepre</v>
      </c>
      <c r="DU170" s="69" t="str">
        <f t="shared" si="166"/>
        <v>klu(ali)</v>
      </c>
      <c r="DV170" s="69" t="str">
        <f t="shared" si="221"/>
        <v>kat</v>
      </c>
      <c r="DW170" s="69" t="str">
        <f t="shared" si="222"/>
        <v/>
      </c>
      <c r="DX170" s="62" t="str">
        <f t="shared" si="223"/>
        <v>imepre-klu(ali)-kat</v>
      </c>
      <c r="DY170" s="43" t="s">
        <v>0</v>
      </c>
      <c r="DZ170" s="54">
        <f>IF(AN170="","",MAX(DZ$12:DZ169)+1)</f>
        <v>3534</v>
      </c>
      <c r="EA170" s="69">
        <f t="shared" si="224"/>
        <v>361</v>
      </c>
      <c r="EB170" s="69">
        <f t="shared" si="225"/>
        <v>1384</v>
      </c>
      <c r="EC170" s="69">
        <f t="shared" si="226"/>
        <v>893</v>
      </c>
      <c r="ED170" s="69">
        <f t="shared" si="227"/>
        <v>1</v>
      </c>
      <c r="EE170" s="69">
        <f t="shared" si="167"/>
        <v>1</v>
      </c>
      <c r="EF170" s="69">
        <f t="shared" si="228"/>
        <v>3</v>
      </c>
      <c r="EG170" s="69" t="str">
        <f t="shared" si="229"/>
        <v>0</v>
      </c>
      <c r="EH170" s="69" t="str">
        <f t="shared" si="168"/>
        <v/>
      </c>
      <c r="EI170" s="69">
        <f t="shared" si="230"/>
        <v>2</v>
      </c>
      <c r="EJ170" s="49" t="str">
        <f t="shared" si="231"/>
        <v/>
      </c>
      <c r="EK170" s="43" t="s">
        <v>0</v>
      </c>
      <c r="EL170" s="16" t="str">
        <f t="shared" si="232"/>
        <v>INSERT INTO rezultat(id,stazakategorija_id,imeprezime_id,vrijeme_sec,status_id,registracija,uparivanje_id,originalstatus_id,imeprezimealias_id,klubalias_id,kategorijaalias_id) VALUES (3534,361,1384,893,1,1,3,0,Null,2,Null);</v>
      </c>
      <c r="EM170" s="43" t="s">
        <v>0</v>
      </c>
      <c r="EN170" s="16" t="str">
        <f t="shared" si="169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0" s="43" t="s">
        <v>0</v>
      </c>
      <c r="EP170" s="167" t="str">
        <f t="shared" si="233"/>
        <v xml:space="preserve">
INSERT INTO rezultat(id,stazakategorija_id,imeprezime_id,vrijeme_sec,status_id,registracija,uparivanje_id,originalstatus_id,imeprezimealias_id,klubalias_id,kategorijaalias_id) VALUES (3534,361,1384,893,1,1,3,0,Null,2,Null);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Ž45</v>
      </c>
      <c r="C171" s="27" t="s">
        <v>0</v>
      </c>
      <c r="D171" s="27" t="str">
        <f>IF(csv!F161="","",TRIM(csv!F161))</f>
        <v>Marija</v>
      </c>
      <c r="E171" s="27" t="str">
        <f>IF(csv!E161="","",TRIM(csv!E161))</f>
        <v>Schubert</v>
      </c>
      <c r="F171" s="27" t="s">
        <v>0</v>
      </c>
      <c r="G171" s="69" t="str">
        <f>IF(csv!M161="","",TRIM(csv!M161))</f>
        <v>15:48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OK Varaždin</v>
      </c>
      <c r="K171" s="27" t="str">
        <f>IF(csv!Q161="","",TRIM(csv!Q161))</f>
        <v>OK Varaždin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0"/>
        <v>ok</v>
      </c>
      <c r="P171" s="43"/>
      <c r="Q171" s="48" t="str">
        <f t="shared" si="171"/>
        <v>Ž45</v>
      </c>
      <c r="R171" s="69">
        <f>IF(Q171="","",IF(COUNTIF(Q$12:Q170,Q171)=0,R170+1,R170))</f>
        <v>15</v>
      </c>
      <c r="S171" s="69">
        <f t="shared" si="172"/>
        <v>212</v>
      </c>
      <c r="T171" s="69">
        <f t="shared" si="173"/>
        <v>235</v>
      </c>
      <c r="U171" s="62" t="str">
        <f t="shared" si="174"/>
        <v>Ž45</v>
      </c>
      <c r="V171" s="43" t="s">
        <v>0</v>
      </c>
      <c r="W171" s="209" t="str">
        <f t="shared" si="175"/>
        <v>Ž45</v>
      </c>
      <c r="X171" s="259">
        <f t="shared" si="176"/>
        <v>361</v>
      </c>
      <c r="Y171" s="210" t="str">
        <f t="shared" si="157"/>
        <v/>
      </c>
      <c r="Z171" s="43" t="s">
        <v>0</v>
      </c>
      <c r="AA171" s="48" t="str">
        <f t="shared" si="177"/>
        <v>CRO</v>
      </c>
      <c r="AB171" s="69">
        <f t="shared" si="178"/>
        <v>1</v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>CRO</v>
      </c>
      <c r="AK171" s="150">
        <f t="shared" si="181"/>
        <v>1</v>
      </c>
      <c r="AL171" s="43"/>
      <c r="AM171" s="48" t="str">
        <f t="shared" si="182"/>
        <v>Marija</v>
      </c>
      <c r="AN171" s="27" t="str">
        <f t="shared" si="183"/>
        <v>Schubert</v>
      </c>
      <c r="AO171" s="69">
        <f t="shared" si="184"/>
        <v>1270</v>
      </c>
      <c r="AP171" s="69" t="str">
        <f t="shared" si="185"/>
        <v/>
      </c>
      <c r="AQ171" s="27" t="str">
        <f t="shared" si="186"/>
        <v>Marija</v>
      </c>
      <c r="AR171" s="62" t="str">
        <f t="shared" si="187"/>
        <v>Schubert</v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>Marija</v>
      </c>
      <c r="BI171" s="27" t="str">
        <f t="shared" si="193"/>
        <v>Schubert</v>
      </c>
      <c r="BJ171" s="69" t="str">
        <f t="shared" si="194"/>
        <v/>
      </c>
      <c r="BK171" s="49">
        <f t="shared" si="195"/>
        <v>1270</v>
      </c>
      <c r="BL171" s="43" t="s">
        <v>0</v>
      </c>
      <c r="BM171" s="48" t="str">
        <f t="shared" si="196"/>
        <v>OK Varaždin</v>
      </c>
      <c r="BN171" s="27" t="str">
        <f t="shared" si="197"/>
        <v>OK Varaždin</v>
      </c>
      <c r="BO171" s="69">
        <f t="shared" si="198"/>
        <v>11</v>
      </c>
      <c r="BP171" s="69" t="str">
        <f t="shared" si="159"/>
        <v/>
      </c>
      <c r="BQ171" s="27" t="str">
        <f t="shared" si="160"/>
        <v>OK Varaždin</v>
      </c>
      <c r="BR171" s="27" t="str" cm="1">
        <f t="array" ref="BR171">IFERROR(""&amp;INDEX(regNatjecatelj_klub,DI171),"")</f>
        <v>OK Varaždin</v>
      </c>
      <c r="BS171" s="82" t="str">
        <f t="shared" si="199"/>
        <v/>
      </c>
      <c r="BT171" s="62" t="str">
        <f t="shared" si="200"/>
        <v>OK Varaždin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Varaždin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11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>15:48</v>
      </c>
      <c r="CP171" s="69" t="str">
        <f t="shared" si="208"/>
        <v>0</v>
      </c>
      <c r="CQ171" s="216" t="str">
        <f t="shared" si="209"/>
        <v/>
      </c>
      <c r="CR171" s="217">
        <f t="shared" si="156"/>
        <v>948</v>
      </c>
      <c r="CS171" s="150">
        <f t="shared" si="161"/>
        <v>1</v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>Ž</v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>Marija – Schubert</v>
      </c>
      <c r="DI171" s="49">
        <f t="shared" si="214"/>
        <v>739</v>
      </c>
      <c r="DJ171" s="43" t="s">
        <v>0</v>
      </c>
      <c r="DK171" s="48" t="str">
        <f t="shared" si="215"/>
        <v>Marija – Schubert – OK Varaždin</v>
      </c>
      <c r="DL171" s="49">
        <f t="shared" si="216"/>
        <v>739</v>
      </c>
      <c r="DM171" s="43" t="s">
        <v>0</v>
      </c>
      <c r="DN171" s="48" t="str">
        <f t="shared" si="217"/>
        <v>Marija – Schubert – OK Varaždin – Ž45</v>
      </c>
      <c r="DO171" s="49">
        <f t="shared" si="218"/>
        <v>739</v>
      </c>
      <c r="DP171" s="43" t="s">
        <v>0</v>
      </c>
      <c r="DQ171" s="54">
        <f t="shared" si="219"/>
        <v>739</v>
      </c>
      <c r="DR171" s="49" cm="1">
        <f t="array" ref="DR171">IF(DQ171&lt;&gt;"",INDEX(regNatjecatelj_id,DQ171,0),IF(BF171&lt;&gt;"",BF171,""))</f>
        <v>1270</v>
      </c>
      <c r="DS171" s="43" t="s">
        <v>0</v>
      </c>
      <c r="DT171" s="54" t="str">
        <f t="shared" si="220"/>
        <v>imepre</v>
      </c>
      <c r="DU171" s="69" t="str">
        <f t="shared" si="166"/>
        <v>klu</v>
      </c>
      <c r="DV171" s="69" t="str">
        <f t="shared" si="221"/>
        <v>kat</v>
      </c>
      <c r="DW171" s="69" t="str">
        <f t="shared" si="222"/>
        <v/>
      </c>
      <c r="DX171" s="62" t="str">
        <f t="shared" si="223"/>
        <v>imepre-klu-kat</v>
      </c>
      <c r="DY171" s="43" t="s">
        <v>0</v>
      </c>
      <c r="DZ171" s="54">
        <f>IF(AN171="","",MAX(DZ$12:DZ170)+1)</f>
        <v>3535</v>
      </c>
      <c r="EA171" s="69">
        <f t="shared" si="224"/>
        <v>361</v>
      </c>
      <c r="EB171" s="69">
        <f t="shared" si="225"/>
        <v>1270</v>
      </c>
      <c r="EC171" s="69">
        <f t="shared" si="226"/>
        <v>948</v>
      </c>
      <c r="ED171" s="69">
        <f t="shared" si="227"/>
        <v>1</v>
      </c>
      <c r="EE171" s="69">
        <f t="shared" si="167"/>
        <v>1</v>
      </c>
      <c r="EF171" s="69">
        <f t="shared" si="228"/>
        <v>1</v>
      </c>
      <c r="EG171" s="69" t="str">
        <f t="shared" si="229"/>
        <v>0</v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>INSERT INTO rezultat(id,stazakategorija_id,imeprezime_id,vrijeme_sec,status_id,registracija,uparivanje_id,originalstatus_id,imeprezimealias_id,klubalias_id,kategorijaalias_id) VALUES (3535,361,1270,948,1,1,1,0,Null,Null,Null);</v>
      </c>
      <c r="EM171" s="43" t="s">
        <v>0</v>
      </c>
      <c r="EN171" s="16" t="str">
        <f t="shared" si="169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1" s="43" t="s">
        <v>0</v>
      </c>
      <c r="EP171" s="167" t="str">
        <f t="shared" si="233"/>
        <v xml:space="preserve">
INSERT INTO rezultat(id,stazakategorija_id,imeprezime_id,vrijeme_sec,status_id,registracija,uparivanje_id,originalstatus_id,imeprezimealias_id,klubalias_id,kategorijaalias_id) VALUES (3535,361,1270,948,1,1,1,0,Null,Null,Null);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Ž45</v>
      </c>
      <c r="C172" s="27" t="s">
        <v>0</v>
      </c>
      <c r="D172" s="27" t="str">
        <f>IF(csv!F162="","",TRIM(csv!F162))</f>
        <v>Ivana</v>
      </c>
      <c r="E172" s="27" t="str">
        <f>IF(csv!E162="","",TRIM(csv!E162))</f>
        <v>Kuzmanić</v>
      </c>
      <c r="F172" s="27" t="s">
        <v>0</v>
      </c>
      <c r="G172" s="69" t="str">
        <f>IF(csv!M162="","",TRIM(csv!M162))</f>
        <v>15:49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JAP</v>
      </c>
      <c r="K172" s="27" t="str">
        <f>IF(csv!Q162="","",TRIM(csv!Q162))</f>
        <v>OK Japetić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0"/>
        <v>ok</v>
      </c>
      <c r="P172" s="43"/>
      <c r="Q172" s="48" t="str">
        <f t="shared" si="171"/>
        <v>Ž45</v>
      </c>
      <c r="R172" s="69">
        <f>IF(Q172="","",IF(COUNTIF(Q$12:Q171,Q172)=0,R171+1,R171))</f>
        <v>15</v>
      </c>
      <c r="S172" s="69">
        <f t="shared" si="172"/>
        <v>212</v>
      </c>
      <c r="T172" s="69">
        <f t="shared" si="173"/>
        <v>235</v>
      </c>
      <c r="U172" s="62" t="str">
        <f t="shared" si="174"/>
        <v>Ž45</v>
      </c>
      <c r="V172" s="43" t="s">
        <v>0</v>
      </c>
      <c r="W172" s="209" t="str">
        <f t="shared" si="175"/>
        <v>Ž45</v>
      </c>
      <c r="X172" s="259">
        <f t="shared" si="176"/>
        <v>361</v>
      </c>
      <c r="Y172" s="210" t="str">
        <f t="shared" si="157"/>
        <v/>
      </c>
      <c r="Z172" s="43" t="s">
        <v>0</v>
      </c>
      <c r="AA172" s="48" t="str">
        <f t="shared" si="177"/>
        <v>CRO</v>
      </c>
      <c r="AB172" s="69">
        <f t="shared" si="178"/>
        <v>1</v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>CRO</v>
      </c>
      <c r="AK172" s="150">
        <f t="shared" si="181"/>
        <v>1</v>
      </c>
      <c r="AL172" s="43"/>
      <c r="AM172" s="48" t="str">
        <f t="shared" si="182"/>
        <v>Ivana</v>
      </c>
      <c r="AN172" s="27" t="str">
        <f t="shared" si="183"/>
        <v>Kuzmanić</v>
      </c>
      <c r="AO172" s="69">
        <f t="shared" si="184"/>
        <v>1478</v>
      </c>
      <c r="AP172" s="69" t="str">
        <f t="shared" si="185"/>
        <v/>
      </c>
      <c r="AQ172" s="27" t="str">
        <f t="shared" si="186"/>
        <v>Ivana</v>
      </c>
      <c r="AR172" s="62" t="str">
        <f t="shared" si="187"/>
        <v>Kuzmanić</v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>Ivana</v>
      </c>
      <c r="BI172" s="27" t="str">
        <f t="shared" si="193"/>
        <v>Kuzmanić</v>
      </c>
      <c r="BJ172" s="69" t="str">
        <f t="shared" si="194"/>
        <v/>
      </c>
      <c r="BK172" s="49">
        <f t="shared" si="195"/>
        <v>1478</v>
      </c>
      <c r="BL172" s="43" t="s">
        <v>0</v>
      </c>
      <c r="BM172" s="48" t="str">
        <f t="shared" si="196"/>
        <v>JAP</v>
      </c>
      <c r="BN172" s="27" t="str">
        <f t="shared" si="197"/>
        <v>OK Japetić</v>
      </c>
      <c r="BO172" s="69">
        <f t="shared" si="198"/>
        <v>3</v>
      </c>
      <c r="BP172" s="69" t="str">
        <f t="shared" si="159"/>
        <v/>
      </c>
      <c r="BQ172" s="27" t="str">
        <f t="shared" si="160"/>
        <v>OK Japetić</v>
      </c>
      <c r="BR172" s="27" t="str" cm="1">
        <f t="array" ref="BR172">IFERROR(""&amp;INDEX(regNatjecatelj_klub,DI172),"")</f>
        <v>OK Japetić</v>
      </c>
      <c r="BS172" s="82" t="str">
        <f t="shared" si="199"/>
        <v/>
      </c>
      <c r="BT172" s="62" t="str">
        <f t="shared" si="200"/>
        <v>OK Japetić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Japetić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3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>15:49</v>
      </c>
      <c r="CP172" s="69" t="str">
        <f t="shared" si="208"/>
        <v>0</v>
      </c>
      <c r="CQ172" s="216" t="str">
        <f t="shared" si="209"/>
        <v/>
      </c>
      <c r="CR172" s="217">
        <f t="shared" si="156"/>
        <v>949</v>
      </c>
      <c r="CS172" s="150">
        <f t="shared" si="161"/>
        <v>1</v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>Ž</v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>Ivana – Kuzmanić</v>
      </c>
      <c r="DI172" s="49">
        <f t="shared" si="214"/>
        <v>196</v>
      </c>
      <c r="DJ172" s="43" t="s">
        <v>0</v>
      </c>
      <c r="DK172" s="48" t="str">
        <f t="shared" si="215"/>
        <v>Ivana – Kuzmanić – OK Japetić</v>
      </c>
      <c r="DL172" s="49">
        <f t="shared" si="216"/>
        <v>196</v>
      </c>
      <c r="DM172" s="43" t="s">
        <v>0</v>
      </c>
      <c r="DN172" s="48" t="str">
        <f t="shared" si="217"/>
        <v>Ivana – Kuzmanić – OK Japetić – Ž45</v>
      </c>
      <c r="DO172" s="49">
        <f t="shared" si="218"/>
        <v>196</v>
      </c>
      <c r="DP172" s="43" t="s">
        <v>0</v>
      </c>
      <c r="DQ172" s="54">
        <f t="shared" si="219"/>
        <v>196</v>
      </c>
      <c r="DR172" s="49" cm="1">
        <f t="array" ref="DR172">IF(DQ172&lt;&gt;"",INDEX(regNatjecatelj_id,DQ172,0),IF(BF172&lt;&gt;"",BF172,""))</f>
        <v>1478</v>
      </c>
      <c r="DS172" s="43" t="s">
        <v>0</v>
      </c>
      <c r="DT172" s="54" t="str">
        <f t="shared" si="220"/>
        <v>imepre</v>
      </c>
      <c r="DU172" s="69" t="str">
        <f t="shared" si="166"/>
        <v>klu</v>
      </c>
      <c r="DV172" s="69" t="str">
        <f t="shared" si="221"/>
        <v>kat</v>
      </c>
      <c r="DW172" s="69" t="str">
        <f t="shared" si="222"/>
        <v/>
      </c>
      <c r="DX172" s="62" t="str">
        <f t="shared" si="223"/>
        <v>imepre-klu-kat</v>
      </c>
      <c r="DY172" s="43" t="s">
        <v>0</v>
      </c>
      <c r="DZ172" s="54">
        <f>IF(AN172="","",MAX(DZ$12:DZ171)+1)</f>
        <v>3536</v>
      </c>
      <c r="EA172" s="69">
        <f t="shared" si="224"/>
        <v>361</v>
      </c>
      <c r="EB172" s="69">
        <f t="shared" si="225"/>
        <v>1478</v>
      </c>
      <c r="EC172" s="69">
        <f t="shared" si="226"/>
        <v>949</v>
      </c>
      <c r="ED172" s="69">
        <f t="shared" si="227"/>
        <v>1</v>
      </c>
      <c r="EE172" s="69">
        <f t="shared" si="167"/>
        <v>1</v>
      </c>
      <c r="EF172" s="69">
        <f t="shared" si="228"/>
        <v>1</v>
      </c>
      <c r="EG172" s="69" t="str">
        <f t="shared" si="229"/>
        <v>0</v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>INSERT INTO rezultat(id,stazakategorija_id,imeprezime_id,vrijeme_sec,status_id,registracija,uparivanje_id,originalstatus_id,imeprezimealias_id,klubalias_id,kategorijaalias_id) VALUES (3536,361,1478,949,1,1,1,0,Null,Null,Null);</v>
      </c>
      <c r="EM172" s="43" t="s">
        <v>0</v>
      </c>
      <c r="EN172" s="16" t="str">
        <f t="shared" si="169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2" s="43" t="s">
        <v>0</v>
      </c>
      <c r="EP172" s="167" t="str">
        <f t="shared" si="233"/>
        <v xml:space="preserve">
INSERT INTO rezultat(id,stazakategorija_id,imeprezime_id,vrijeme_sec,status_id,registracija,uparivanje_id,originalstatus_id,imeprezimealias_id,klubalias_id,kategorijaalias_id) VALUES (3536,361,1478,949,1,1,1,0,Null,Null,Null);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Ž45</v>
      </c>
      <c r="C173" s="27" t="s">
        <v>0</v>
      </c>
      <c r="D173" s="27" t="str">
        <f>IF(csv!F163="","",TRIM(csv!F163))</f>
        <v>Mirka</v>
      </c>
      <c r="E173" s="27" t="str">
        <f>IF(csv!E163="","",TRIM(csv!E163))</f>
        <v>Jakšić</v>
      </c>
      <c r="F173" s="27" t="s">
        <v>0</v>
      </c>
      <c r="G173" s="69" t="str">
        <f>IF(csv!M163="","",TRIM(csv!M163))</f>
        <v>16:26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Maksimir</v>
      </c>
      <c r="K173" s="27" t="str">
        <f>IF(csv!Q163="","",TRIM(csv!Q163))</f>
        <v>OK Maksimir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0"/>
        <v>ok</v>
      </c>
      <c r="P173" s="43"/>
      <c r="Q173" s="48" t="str">
        <f t="shared" si="171"/>
        <v>Ž45</v>
      </c>
      <c r="R173" s="69">
        <f>IF(Q173="","",IF(COUNTIF(Q$12:Q172,Q173)=0,R172+1,R172))</f>
        <v>15</v>
      </c>
      <c r="S173" s="69">
        <f t="shared" si="172"/>
        <v>212</v>
      </c>
      <c r="T173" s="69">
        <f t="shared" si="173"/>
        <v>235</v>
      </c>
      <c r="U173" s="62" t="str">
        <f t="shared" si="174"/>
        <v>Ž45</v>
      </c>
      <c r="V173" s="43" t="s">
        <v>0</v>
      </c>
      <c r="W173" s="209" t="str">
        <f t="shared" si="175"/>
        <v>Ž45</v>
      </c>
      <c r="X173" s="259">
        <f t="shared" si="176"/>
        <v>361</v>
      </c>
      <c r="Y173" s="210" t="str">
        <f t="shared" si="157"/>
        <v/>
      </c>
      <c r="Z173" s="43" t="s">
        <v>0</v>
      </c>
      <c r="AA173" s="48" t="str">
        <f t="shared" si="177"/>
        <v>CRO</v>
      </c>
      <c r="AB173" s="69">
        <f t="shared" si="178"/>
        <v>1</v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>CRO</v>
      </c>
      <c r="AK173" s="150">
        <f t="shared" si="181"/>
        <v>1</v>
      </c>
      <c r="AL173" s="43"/>
      <c r="AM173" s="48" t="str">
        <f t="shared" si="182"/>
        <v>Mirka</v>
      </c>
      <c r="AN173" s="27" t="str">
        <f t="shared" si="183"/>
        <v>Jakšić</v>
      </c>
      <c r="AO173" s="69">
        <f t="shared" si="184"/>
        <v>1372</v>
      </c>
      <c r="AP173" s="69" t="str">
        <f t="shared" si="185"/>
        <v/>
      </c>
      <c r="AQ173" s="27" t="str">
        <f t="shared" si="186"/>
        <v>Mirka</v>
      </c>
      <c r="AR173" s="62" t="str">
        <f t="shared" si="187"/>
        <v>Jakšić</v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>Mirka</v>
      </c>
      <c r="BI173" s="27" t="str">
        <f t="shared" si="193"/>
        <v>Jakšić</v>
      </c>
      <c r="BJ173" s="69" t="str">
        <f t="shared" si="194"/>
        <v/>
      </c>
      <c r="BK173" s="49">
        <f t="shared" si="195"/>
        <v>1372</v>
      </c>
      <c r="BL173" s="43" t="s">
        <v>0</v>
      </c>
      <c r="BM173" s="48" t="str">
        <f t="shared" si="196"/>
        <v>Maksimir</v>
      </c>
      <c r="BN173" s="27" t="str">
        <f t="shared" si="197"/>
        <v>OK Maksimir</v>
      </c>
      <c r="BO173" s="69">
        <f t="shared" si="198"/>
        <v>6</v>
      </c>
      <c r="BP173" s="69" t="str">
        <f t="shared" si="159"/>
        <v/>
      </c>
      <c r="BQ173" s="27" t="str">
        <f t="shared" si="160"/>
        <v>OK Maksimir</v>
      </c>
      <c r="BR173" s="27" t="str" cm="1">
        <f t="array" ref="BR173">IFERROR(""&amp;INDEX(regNatjecatelj_klub,DI173),"")</f>
        <v>OK Maksimir</v>
      </c>
      <c r="BS173" s="82" t="str">
        <f t="shared" si="199"/>
        <v/>
      </c>
      <c r="BT173" s="62" t="str">
        <f t="shared" si="200"/>
        <v>OK Maksimir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Maksimir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6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07"/>
        <v>16:26</v>
      </c>
      <c r="CP173" s="69" t="str">
        <f t="shared" si="208"/>
        <v>0</v>
      </c>
      <c r="CQ173" s="216" t="str">
        <f t="shared" si="209"/>
        <v/>
      </c>
      <c r="CR173" s="217">
        <f t="shared" si="156"/>
        <v>986</v>
      </c>
      <c r="CS173" s="150">
        <f t="shared" si="161"/>
        <v>1</v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>Ž</v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>Mirka – Jakšić</v>
      </c>
      <c r="DI173" s="49">
        <f t="shared" si="214"/>
        <v>473</v>
      </c>
      <c r="DJ173" s="43" t="s">
        <v>0</v>
      </c>
      <c r="DK173" s="48" t="str">
        <f t="shared" si="215"/>
        <v>Mirka – Jakšić – OK Maksimir</v>
      </c>
      <c r="DL173" s="49">
        <f t="shared" si="216"/>
        <v>473</v>
      </c>
      <c r="DM173" s="43" t="s">
        <v>0</v>
      </c>
      <c r="DN173" s="48" t="str">
        <f t="shared" si="217"/>
        <v>Mirka – Jakšić – OK Maksimir – Ž45</v>
      </c>
      <c r="DO173" s="49">
        <f t="shared" si="218"/>
        <v>473</v>
      </c>
      <c r="DP173" s="43" t="s">
        <v>0</v>
      </c>
      <c r="DQ173" s="54">
        <f t="shared" si="219"/>
        <v>473</v>
      </c>
      <c r="DR173" s="49" cm="1">
        <f t="array" ref="DR173">IF(DQ173&lt;&gt;"",INDEX(regNatjecatelj_id,DQ173,0),IF(BF173&lt;&gt;"",BF173,""))</f>
        <v>1372</v>
      </c>
      <c r="DS173" s="43" t="s">
        <v>0</v>
      </c>
      <c r="DT173" s="54" t="str">
        <f t="shared" si="220"/>
        <v>imepre</v>
      </c>
      <c r="DU173" s="69" t="str">
        <f t="shared" si="166"/>
        <v>klu</v>
      </c>
      <c r="DV173" s="69" t="str">
        <f t="shared" si="221"/>
        <v>kat</v>
      </c>
      <c r="DW173" s="69" t="str">
        <f t="shared" si="222"/>
        <v/>
      </c>
      <c r="DX173" s="62" t="str">
        <f t="shared" si="223"/>
        <v>imepre-klu-kat</v>
      </c>
      <c r="DY173" s="43" t="s">
        <v>0</v>
      </c>
      <c r="DZ173" s="54">
        <f>IF(AN173="","",MAX(DZ$12:DZ172)+1)</f>
        <v>3537</v>
      </c>
      <c r="EA173" s="69">
        <f t="shared" si="224"/>
        <v>361</v>
      </c>
      <c r="EB173" s="69">
        <f t="shared" si="225"/>
        <v>1372</v>
      </c>
      <c r="EC173" s="69">
        <f t="shared" si="226"/>
        <v>986</v>
      </c>
      <c r="ED173" s="69">
        <f t="shared" si="227"/>
        <v>1</v>
      </c>
      <c r="EE173" s="69">
        <f t="shared" si="167"/>
        <v>1</v>
      </c>
      <c r="EF173" s="69">
        <f t="shared" si="228"/>
        <v>1</v>
      </c>
      <c r="EG173" s="69" t="str">
        <f t="shared" si="229"/>
        <v>0</v>
      </c>
      <c r="EH173" s="69" t="str">
        <f t="shared" si="168"/>
        <v/>
      </c>
      <c r="EI173" s="69" t="str">
        <f t="shared" si="230"/>
        <v/>
      </c>
      <c r="EJ173" s="49" t="str">
        <f t="shared" si="231"/>
        <v/>
      </c>
      <c r="EK173" s="43" t="s">
        <v>0</v>
      </c>
      <c r="EL173" s="16" t="str">
        <f t="shared" si="232"/>
        <v>INSERT INTO rezultat(id,stazakategorija_id,imeprezime_id,vrijeme_sec,status_id,registracija,uparivanje_id,originalstatus_id,imeprezimealias_id,klubalias_id,kategorijaalias_id) VALUES (3537,361,1372,986,1,1,1,0,Null,Null,Null);</v>
      </c>
      <c r="EM173" s="43" t="s">
        <v>0</v>
      </c>
      <c r="EN173" s="16" t="str">
        <f t="shared" si="169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3" s="43" t="s">
        <v>0</v>
      </c>
      <c r="EP173" s="167" t="str">
        <f t="shared" si="233"/>
        <v xml:space="preserve">
INSERT INTO rezultat(id,stazakategorija_id,imeprezime_id,vrijeme_sec,status_id,registracija,uparivanje_id,originalstatus_id,imeprezimealias_id,klubalias_id,kategorijaalias_id) VALUES (3537,361,1372,986,1,1,1,0,Null,Null,Null);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Ž45</v>
      </c>
      <c r="C174" s="27" t="s">
        <v>0</v>
      </c>
      <c r="D174" s="27" t="str">
        <f>IF(csv!F164="","",TRIM(csv!F164))</f>
        <v>Mirjana</v>
      </c>
      <c r="E174" s="27" t="str">
        <f>IF(csv!E164="","",TRIM(csv!E164))</f>
        <v>Horvat</v>
      </c>
      <c r="F174" s="27" t="s">
        <v>0</v>
      </c>
      <c r="G174" s="69" t="str">
        <f>IF(csv!M164="","",TRIM(csv!M164))</f>
        <v>16:59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Maksimir</v>
      </c>
      <c r="K174" s="27" t="str">
        <f>IF(csv!Q164="","",TRIM(csv!Q164))</f>
        <v>OK Maksimir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0"/>
        <v>ok</v>
      </c>
      <c r="P174" s="43"/>
      <c r="Q174" s="48" t="str">
        <f t="shared" si="171"/>
        <v>Ž45</v>
      </c>
      <c r="R174" s="69">
        <f>IF(Q174="","",IF(COUNTIF(Q$12:Q173,Q174)=0,R173+1,R173))</f>
        <v>15</v>
      </c>
      <c r="S174" s="69">
        <f t="shared" si="172"/>
        <v>212</v>
      </c>
      <c r="T174" s="69">
        <f t="shared" si="173"/>
        <v>235</v>
      </c>
      <c r="U174" s="62" t="str">
        <f t="shared" si="174"/>
        <v>Ž45</v>
      </c>
      <c r="V174" s="43" t="s">
        <v>0</v>
      </c>
      <c r="W174" s="209" t="str">
        <f t="shared" si="175"/>
        <v>Ž45</v>
      </c>
      <c r="X174" s="259">
        <f t="shared" si="176"/>
        <v>361</v>
      </c>
      <c r="Y174" s="210" t="str">
        <f t="shared" si="157"/>
        <v/>
      </c>
      <c r="Z174" s="43" t="s">
        <v>0</v>
      </c>
      <c r="AA174" s="48" t="str">
        <f t="shared" si="177"/>
        <v>CRO</v>
      </c>
      <c r="AB174" s="69">
        <f t="shared" si="178"/>
        <v>1</v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>CRO</v>
      </c>
      <c r="AK174" s="150">
        <f t="shared" si="181"/>
        <v>1</v>
      </c>
      <c r="AL174" s="43"/>
      <c r="AM174" s="48" t="str">
        <f t="shared" si="182"/>
        <v>Mirjana</v>
      </c>
      <c r="AN174" s="27" t="str">
        <f t="shared" si="183"/>
        <v>Horvat</v>
      </c>
      <c r="AO174" s="69">
        <f t="shared" si="184"/>
        <v>1515</v>
      </c>
      <c r="AP174" s="69" t="str">
        <f t="shared" si="185"/>
        <v/>
      </c>
      <c r="AQ174" s="27" t="str">
        <f t="shared" si="186"/>
        <v>Mirjana</v>
      </c>
      <c r="AR174" s="62" t="str">
        <f t="shared" si="187"/>
        <v>Horvat</v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>Mirjana</v>
      </c>
      <c r="BI174" s="27" t="str">
        <f t="shared" si="193"/>
        <v>Horvat</v>
      </c>
      <c r="BJ174" s="69" t="str">
        <f t="shared" si="194"/>
        <v/>
      </c>
      <c r="BK174" s="49">
        <f t="shared" si="195"/>
        <v>1515</v>
      </c>
      <c r="BL174" s="43" t="s">
        <v>0</v>
      </c>
      <c r="BM174" s="48" t="str">
        <f t="shared" si="196"/>
        <v>Maksimir</v>
      </c>
      <c r="BN174" s="27" t="str">
        <f t="shared" si="197"/>
        <v>OK Maksimir</v>
      </c>
      <c r="BO174" s="69">
        <f t="shared" si="198"/>
        <v>6</v>
      </c>
      <c r="BP174" s="69" t="str">
        <f t="shared" si="159"/>
        <v/>
      </c>
      <c r="BQ174" s="27" t="str">
        <f t="shared" si="160"/>
        <v>OK Maksimir</v>
      </c>
      <c r="BR174" s="27" t="str" cm="1">
        <f t="array" ref="BR174">IFERROR(""&amp;INDEX(regNatjecatelj_klub,DI174),"")</f>
        <v>OK Maksimir</v>
      </c>
      <c r="BS174" s="82" t="str">
        <f t="shared" si="199"/>
        <v/>
      </c>
      <c r="BT174" s="62" t="str">
        <f t="shared" si="200"/>
        <v>OK Maksimir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Maksimir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6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>16:59</v>
      </c>
      <c r="CP174" s="69" t="str">
        <f t="shared" si="208"/>
        <v>0</v>
      </c>
      <c r="CQ174" s="216" t="str">
        <f t="shared" si="209"/>
        <v/>
      </c>
      <c r="CR174" s="217">
        <f t="shared" si="156"/>
        <v>1019</v>
      </c>
      <c r="CS174" s="150">
        <f t="shared" si="161"/>
        <v>1</v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>Ž</v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>Mirjana – Horvat</v>
      </c>
      <c r="DI174" s="49">
        <f t="shared" si="214"/>
        <v>469</v>
      </c>
      <c r="DJ174" s="43" t="s">
        <v>0</v>
      </c>
      <c r="DK174" s="48" t="str">
        <f t="shared" si="215"/>
        <v>Mirjana – Horvat – OK Maksimir</v>
      </c>
      <c r="DL174" s="49">
        <f t="shared" si="216"/>
        <v>469</v>
      </c>
      <c r="DM174" s="43" t="s">
        <v>0</v>
      </c>
      <c r="DN174" s="48" t="str">
        <f t="shared" si="217"/>
        <v>Mirjana – Horvat – OK Maksimir – Ž45</v>
      </c>
      <c r="DO174" s="49">
        <f t="shared" si="218"/>
        <v>469</v>
      </c>
      <c r="DP174" s="43" t="s">
        <v>0</v>
      </c>
      <c r="DQ174" s="54">
        <f t="shared" si="219"/>
        <v>469</v>
      </c>
      <c r="DR174" s="49" cm="1">
        <f t="array" ref="DR174">IF(DQ174&lt;&gt;"",INDEX(regNatjecatelj_id,DQ174,0),IF(BF174&lt;&gt;"",BF174,""))</f>
        <v>1515</v>
      </c>
      <c r="DS174" s="43" t="s">
        <v>0</v>
      </c>
      <c r="DT174" s="54" t="str">
        <f t="shared" si="220"/>
        <v>imepre</v>
      </c>
      <c r="DU174" s="69" t="str">
        <f t="shared" si="166"/>
        <v>klu</v>
      </c>
      <c r="DV174" s="69" t="str">
        <f t="shared" si="221"/>
        <v>kat</v>
      </c>
      <c r="DW174" s="69" t="str">
        <f t="shared" si="222"/>
        <v/>
      </c>
      <c r="DX174" s="62" t="str">
        <f t="shared" si="223"/>
        <v>imepre-klu-kat</v>
      </c>
      <c r="DY174" s="43" t="s">
        <v>0</v>
      </c>
      <c r="DZ174" s="54">
        <f>IF(AN174="","",MAX(DZ$12:DZ173)+1)</f>
        <v>3538</v>
      </c>
      <c r="EA174" s="69">
        <f t="shared" si="224"/>
        <v>361</v>
      </c>
      <c r="EB174" s="69">
        <f t="shared" si="225"/>
        <v>1515</v>
      </c>
      <c r="EC174" s="69">
        <f t="shared" si="226"/>
        <v>1019</v>
      </c>
      <c r="ED174" s="69">
        <f t="shared" si="227"/>
        <v>1</v>
      </c>
      <c r="EE174" s="69">
        <f t="shared" si="167"/>
        <v>1</v>
      </c>
      <c r="EF174" s="69">
        <f t="shared" si="228"/>
        <v>1</v>
      </c>
      <c r="EG174" s="69" t="str">
        <f t="shared" si="229"/>
        <v>0</v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>INSERT INTO rezultat(id,stazakategorija_id,imeprezime_id,vrijeme_sec,status_id,registracija,uparivanje_id,originalstatus_id,imeprezimealias_id,klubalias_id,kategorijaalias_id) VALUES (3538,361,1515,1019,1,1,1,0,Null,Null,Null);</v>
      </c>
      <c r="EM174" s="43" t="s">
        <v>0</v>
      </c>
      <c r="EN174" s="16" t="str">
        <f t="shared" si="169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4" s="43" t="s">
        <v>0</v>
      </c>
      <c r="EP174" s="167" t="str">
        <f t="shared" si="233"/>
        <v xml:space="preserve">
INSERT INTO rezultat(id,stazakategorija_id,imeprezime_id,vrijeme_sec,status_id,registracija,uparivanje_id,originalstatus_id,imeprezimealias_id,klubalias_id,kategorijaalias_id) VALUES (3538,361,1515,1019,1,1,1,0,Null,Null,Null);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Ž45</v>
      </c>
      <c r="C175" s="27" t="s">
        <v>0</v>
      </c>
      <c r="D175" s="27" t="str">
        <f>IF(csv!F165="","",TRIM(csv!F165))</f>
        <v>Jasminka</v>
      </c>
      <c r="E175" s="27" t="str">
        <f>IF(csv!E165="","",TRIM(csv!E165))</f>
        <v>Cindrić Perković</v>
      </c>
      <c r="F175" s="27" t="s">
        <v>0</v>
      </c>
      <c r="G175" s="69" t="str">
        <f>IF(csv!M165="","",TRIM(csv!M165))</f>
        <v>17:01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OKM</v>
      </c>
      <c r="K175" s="27" t="str">
        <f>IF(csv!Q165="","",TRIM(csv!Q165))</f>
        <v>OK Medjimurje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0"/>
        <v>ok</v>
      </c>
      <c r="P175" s="43"/>
      <c r="Q175" s="48" t="str">
        <f t="shared" si="171"/>
        <v>Ž45</v>
      </c>
      <c r="R175" s="69">
        <f>IF(Q175="","",IF(COUNTIF(Q$12:Q174,Q175)=0,R174+1,R174))</f>
        <v>15</v>
      </c>
      <c r="S175" s="69">
        <f t="shared" si="172"/>
        <v>212</v>
      </c>
      <c r="T175" s="69">
        <f t="shared" si="173"/>
        <v>235</v>
      </c>
      <c r="U175" s="62" t="str">
        <f t="shared" si="174"/>
        <v>Ž45</v>
      </c>
      <c r="V175" s="43" t="s">
        <v>0</v>
      </c>
      <c r="W175" s="209" t="str">
        <f t="shared" si="175"/>
        <v>Ž45</v>
      </c>
      <c r="X175" s="259">
        <f t="shared" si="176"/>
        <v>361</v>
      </c>
      <c r="Y175" s="210" t="str">
        <f t="shared" si="157"/>
        <v/>
      </c>
      <c r="Z175" s="43" t="s">
        <v>0</v>
      </c>
      <c r="AA175" s="48" t="str">
        <f t="shared" si="177"/>
        <v>CRO</v>
      </c>
      <c r="AB175" s="69">
        <f t="shared" si="178"/>
        <v>1</v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>CRO</v>
      </c>
      <c r="AK175" s="150">
        <f t="shared" si="181"/>
        <v>1</v>
      </c>
      <c r="AL175" s="43"/>
      <c r="AM175" s="48" t="str">
        <f t="shared" si="182"/>
        <v>Jasminka</v>
      </c>
      <c r="AN175" s="27" t="str">
        <f t="shared" si="183"/>
        <v>Cindrić Perković</v>
      </c>
      <c r="AO175" s="69">
        <f t="shared" si="184"/>
        <v>1267</v>
      </c>
      <c r="AP175" s="69" t="str">
        <f t="shared" si="185"/>
        <v/>
      </c>
      <c r="AQ175" s="27" t="str">
        <f t="shared" si="186"/>
        <v>Jasminka</v>
      </c>
      <c r="AR175" s="62" t="str">
        <f t="shared" si="187"/>
        <v>Cindrić Perković</v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>Jasminka</v>
      </c>
      <c r="BI175" s="27" t="str">
        <f t="shared" si="193"/>
        <v>Cindrić Perković</v>
      </c>
      <c r="BJ175" s="69" t="str">
        <f t="shared" si="194"/>
        <v/>
      </c>
      <c r="BK175" s="49">
        <f t="shared" si="195"/>
        <v>1267</v>
      </c>
      <c r="BL175" s="43" t="s">
        <v>0</v>
      </c>
      <c r="BM175" s="48" t="str">
        <f t="shared" si="196"/>
        <v>OKM</v>
      </c>
      <c r="BN175" s="27" t="str">
        <f t="shared" si="197"/>
        <v>OK Medjimurje</v>
      </c>
      <c r="BO175" s="69" t="str">
        <f t="shared" si="198"/>
        <v>NEMA</v>
      </c>
      <c r="BP175" s="69">
        <f t="shared" si="159"/>
        <v>2</v>
      </c>
      <c r="BQ175" s="27" t="str">
        <f t="shared" si="160"/>
        <v>OK Međimurje</v>
      </c>
      <c r="BR175" s="27" t="str" cm="1">
        <f t="array" ref="BR175">IFERROR(""&amp;INDEX(regNatjecatelj_klub,DI175),"")</f>
        <v>OK Međimurje</v>
      </c>
      <c r="BS175" s="82" t="str">
        <f t="shared" si="199"/>
        <v/>
      </c>
      <c r="BT175" s="62" t="str">
        <f t="shared" si="200"/>
        <v>OK Međimurje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Međimurje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7</v>
      </c>
      <c r="CM175" s="150">
        <f>IF(BP175="","",IF(BP175&lt;&gt;"NEMA",BP175,IF(CE175&lt;&gt;"",CE175,IFERROR(INDEX(CM$12:CM174,MATCH(BN175,BN$12:BN174,0)),""))))</f>
        <v>2</v>
      </c>
      <c r="CN175" s="43" t="s">
        <v>0</v>
      </c>
      <c r="CO175" s="54" t="str">
        <f t="shared" si="207"/>
        <v>17:01</v>
      </c>
      <c r="CP175" s="69" t="str">
        <f t="shared" si="208"/>
        <v>0</v>
      </c>
      <c r="CQ175" s="216" t="str">
        <f t="shared" si="209"/>
        <v/>
      </c>
      <c r="CR175" s="217">
        <f t="shared" si="156"/>
        <v>1021</v>
      </c>
      <c r="CS175" s="150">
        <f t="shared" si="161"/>
        <v>1</v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>Ž</v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>Jasminka – Cindrić Perković</v>
      </c>
      <c r="DI175" s="49">
        <f t="shared" si="214"/>
        <v>525</v>
      </c>
      <c r="DJ175" s="43" t="s">
        <v>0</v>
      </c>
      <c r="DK175" s="48" t="str">
        <f t="shared" si="215"/>
        <v>Jasminka – Cindrić Perković – OK Međimurje</v>
      </c>
      <c r="DL175" s="49">
        <f t="shared" si="216"/>
        <v>525</v>
      </c>
      <c r="DM175" s="43" t="s">
        <v>0</v>
      </c>
      <c r="DN175" s="48" t="str">
        <f t="shared" si="217"/>
        <v>Jasminka – Cindrić Perković – OK Međimurje – Ž45</v>
      </c>
      <c r="DO175" s="49">
        <f t="shared" si="218"/>
        <v>525</v>
      </c>
      <c r="DP175" s="43" t="s">
        <v>0</v>
      </c>
      <c r="DQ175" s="54">
        <f t="shared" si="219"/>
        <v>525</v>
      </c>
      <c r="DR175" s="49" cm="1">
        <f t="array" ref="DR175">IF(DQ175&lt;&gt;"",INDEX(regNatjecatelj_id,DQ175,0),IF(BF175&lt;&gt;"",BF175,""))</f>
        <v>1267</v>
      </c>
      <c r="DS175" s="43" t="s">
        <v>0</v>
      </c>
      <c r="DT175" s="54" t="str">
        <f t="shared" si="220"/>
        <v>imepre</v>
      </c>
      <c r="DU175" s="69" t="str">
        <f t="shared" si="166"/>
        <v>klu(ali)</v>
      </c>
      <c r="DV175" s="69" t="str">
        <f t="shared" si="221"/>
        <v>kat</v>
      </c>
      <c r="DW175" s="69" t="str">
        <f t="shared" si="222"/>
        <v/>
      </c>
      <c r="DX175" s="62" t="str">
        <f t="shared" si="223"/>
        <v>imepre-klu(ali)-kat</v>
      </c>
      <c r="DY175" s="43" t="s">
        <v>0</v>
      </c>
      <c r="DZ175" s="54">
        <f>IF(AN175="","",MAX(DZ$12:DZ174)+1)</f>
        <v>3539</v>
      </c>
      <c r="EA175" s="69">
        <f t="shared" si="224"/>
        <v>361</v>
      </c>
      <c r="EB175" s="69">
        <f t="shared" si="225"/>
        <v>1267</v>
      </c>
      <c r="EC175" s="69">
        <f t="shared" si="226"/>
        <v>1021</v>
      </c>
      <c r="ED175" s="69">
        <f t="shared" si="227"/>
        <v>1</v>
      </c>
      <c r="EE175" s="69">
        <f t="shared" si="167"/>
        <v>1</v>
      </c>
      <c r="EF175" s="69">
        <f t="shared" si="228"/>
        <v>3</v>
      </c>
      <c r="EG175" s="69" t="str">
        <f t="shared" si="229"/>
        <v>0</v>
      </c>
      <c r="EH175" s="69" t="str">
        <f t="shared" si="168"/>
        <v/>
      </c>
      <c r="EI175" s="69">
        <f t="shared" si="230"/>
        <v>2</v>
      </c>
      <c r="EJ175" s="49" t="str">
        <f t="shared" si="231"/>
        <v/>
      </c>
      <c r="EK175" s="43" t="s">
        <v>0</v>
      </c>
      <c r="EL175" s="16" t="str">
        <f t="shared" si="232"/>
        <v>INSERT INTO rezultat(id,stazakategorija_id,imeprezime_id,vrijeme_sec,status_id,registracija,uparivanje_id,originalstatus_id,imeprezimealias_id,klubalias_id,kategorijaalias_id) VALUES (3539,361,1267,1021,1,1,3,0,Null,2,Null);</v>
      </c>
      <c r="EM175" s="43" t="s">
        <v>0</v>
      </c>
      <c r="EN175" s="16" t="str">
        <f t="shared" si="169"/>
        <v>UPDATE
	registar
SET
	potvrda = 1
WHERE
	imeprezime_id=1267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5" s="43" t="s">
        <v>0</v>
      </c>
      <c r="EP175" s="167" t="str">
        <f t="shared" si="233"/>
        <v xml:space="preserve">
INSERT INTO rezultat(id,stazakategorija_id,imeprezime_id,vrijeme_sec,status_id,registracija,uparivanje_id,originalstatus_id,imeprezimealias_id,klubalias_id,kategorijaalias_id) VALUES (3539,361,1267,1021,1,1,3,0,Null,2,Null);
UPDATE
	registar
SET
	potvrda = 1
WHERE
	imeprezime_id=1267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Ž45</v>
      </c>
      <c r="C176" s="27" t="s">
        <v>0</v>
      </c>
      <c r="D176" s="27" t="str">
        <f>IF(csv!F166="","",TRIM(csv!F166))</f>
        <v>Ágnes</v>
      </c>
      <c r="E176" s="27" t="str">
        <f>IF(csv!E166="","",TRIM(csv!E166))</f>
        <v>Erdősné Németh</v>
      </c>
      <c r="F176" s="27" t="s">
        <v>0</v>
      </c>
      <c r="G176" s="69" t="str">
        <f>IF(csv!M166="","",TRIM(csv!M166))</f>
        <v>17:04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Kanizsa</v>
      </c>
      <c r="K176" s="27" t="str">
        <f>IF(csv!Q166="","",TRIM(csv!Q166))</f>
        <v>Nagykanizsa</v>
      </c>
      <c r="L176" s="27" t="s">
        <v>0</v>
      </c>
      <c r="M176" s="62" t="str">
        <f>IF(csv!R166="","",TRIM(csv!R166))</f>
        <v>HUN</v>
      </c>
      <c r="N176" s="43" t="s">
        <v>0</v>
      </c>
      <c r="O176" s="224" t="str">
        <f t="shared" si="170"/>
        <v>ok</v>
      </c>
      <c r="P176" s="43"/>
      <c r="Q176" s="48" t="str">
        <f t="shared" si="171"/>
        <v>Ž45</v>
      </c>
      <c r="R176" s="69">
        <f>IF(Q176="","",IF(COUNTIF(Q$12:Q175,Q176)=0,R175+1,R175))</f>
        <v>15</v>
      </c>
      <c r="S176" s="69">
        <f t="shared" si="172"/>
        <v>212</v>
      </c>
      <c r="T176" s="69">
        <f t="shared" si="173"/>
        <v>235</v>
      </c>
      <c r="U176" s="62" t="str">
        <f t="shared" si="174"/>
        <v>Ž45</v>
      </c>
      <c r="V176" s="43" t="s">
        <v>0</v>
      </c>
      <c r="W176" s="209" t="str">
        <f t="shared" si="175"/>
        <v>Ž45</v>
      </c>
      <c r="X176" s="259">
        <f t="shared" si="176"/>
        <v>361</v>
      </c>
      <c r="Y176" s="210" t="str">
        <f t="shared" si="157"/>
        <v/>
      </c>
      <c r="Z176" s="43" t="s">
        <v>0</v>
      </c>
      <c r="AA176" s="48" t="str">
        <f t="shared" si="177"/>
        <v>HUN</v>
      </c>
      <c r="AB176" s="69">
        <f t="shared" si="178"/>
        <v>3</v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>HUN</v>
      </c>
      <c r="AK176" s="150">
        <f t="shared" si="181"/>
        <v>3</v>
      </c>
      <c r="AL176" s="43"/>
      <c r="AM176" s="48" t="str">
        <f t="shared" si="182"/>
        <v>Ágnes</v>
      </c>
      <c r="AN176" s="27" t="str">
        <f t="shared" si="183"/>
        <v>Erdősné Németh</v>
      </c>
      <c r="AO176" s="69">
        <f t="shared" si="184"/>
        <v>2038</v>
      </c>
      <c r="AP176" s="69" t="str">
        <f t="shared" si="185"/>
        <v/>
      </c>
      <c r="AQ176" s="27" t="str">
        <f t="shared" si="186"/>
        <v>Ágnes</v>
      </c>
      <c r="AR176" s="62" t="str">
        <f t="shared" si="187"/>
        <v>Erdősné Németh</v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>Ágnes</v>
      </c>
      <c r="BI176" s="27" t="str">
        <f t="shared" si="193"/>
        <v>Erdősné Németh</v>
      </c>
      <c r="BJ176" s="69" t="str">
        <f t="shared" si="194"/>
        <v/>
      </c>
      <c r="BK176" s="49">
        <f t="shared" si="195"/>
        <v>2038</v>
      </c>
      <c r="BL176" s="43" t="s">
        <v>0</v>
      </c>
      <c r="BM176" s="48" t="str">
        <f t="shared" si="196"/>
        <v>Kanizsa</v>
      </c>
      <c r="BN176" s="27" t="str">
        <f t="shared" si="197"/>
        <v>Nagykanizsa</v>
      </c>
      <c r="BO176" s="69" t="str">
        <f t="shared" si="198"/>
        <v>NEMA</v>
      </c>
      <c r="BP176" s="69">
        <f t="shared" si="159"/>
        <v>7</v>
      </c>
      <c r="BQ176" s="27" t="str">
        <f t="shared" si="160"/>
        <v>Nagykanizsai ZSE</v>
      </c>
      <c r="BR176" s="27" t="str" cm="1">
        <f t="array" ref="BR176">IFERROR(""&amp;INDEX(regNatjecatelj_klub,DI176),"")</f>
        <v>Nagykanizsai ZSE</v>
      </c>
      <c r="BS176" s="82" t="str">
        <f t="shared" si="199"/>
        <v/>
      </c>
      <c r="BT176" s="62" t="str">
        <f t="shared" si="200"/>
        <v>Nagykanizsai ZSE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Nagykanizsai ZSE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23</v>
      </c>
      <c r="CM176" s="150">
        <f>IF(BP176="","",IF(BP176&lt;&gt;"NEMA",BP176,IF(CE176&lt;&gt;"",CE176,IFERROR(INDEX(CM$12:CM175,MATCH(BN176,BN$12:BN175,0)),""))))</f>
        <v>7</v>
      </c>
      <c r="CN176" s="43" t="s">
        <v>0</v>
      </c>
      <c r="CO176" s="54" t="str">
        <f t="shared" si="207"/>
        <v>17:04</v>
      </c>
      <c r="CP176" s="69" t="str">
        <f t="shared" si="208"/>
        <v>0</v>
      </c>
      <c r="CQ176" s="216" t="str">
        <f t="shared" si="209"/>
        <v/>
      </c>
      <c r="CR176" s="217">
        <f t="shared" si="156"/>
        <v>1024</v>
      </c>
      <c r="CS176" s="150">
        <f t="shared" si="161"/>
        <v>1</v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>Ž</v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>Ágnes – Erdősné Németh</v>
      </c>
      <c r="DI176" s="49">
        <f t="shared" si="214"/>
        <v>68</v>
      </c>
      <c r="DJ176" s="43" t="s">
        <v>0</v>
      </c>
      <c r="DK176" s="48" t="str">
        <f t="shared" si="215"/>
        <v>Ágnes – Erdősné Németh – Nagykanizsai ZSE</v>
      </c>
      <c r="DL176" s="49">
        <f t="shared" si="216"/>
        <v>68</v>
      </c>
      <c r="DM176" s="43" t="s">
        <v>0</v>
      </c>
      <c r="DN176" s="48" t="str">
        <f t="shared" si="217"/>
        <v>Ágnes – Erdősné Németh – Nagykanizsai ZSE – Ž45</v>
      </c>
      <c r="DO176" s="49" t="str">
        <f t="shared" si="218"/>
        <v>NEMA</v>
      </c>
      <c r="DP176" s="43" t="s">
        <v>0</v>
      </c>
      <c r="DQ176" s="54">
        <f t="shared" si="219"/>
        <v>68</v>
      </c>
      <c r="DR176" s="49" cm="1">
        <f t="array" ref="DR176">IF(DQ176&lt;&gt;"",INDEX(regNatjecatelj_id,DQ176,0),IF(BF176&lt;&gt;"",BF176,""))</f>
        <v>2038</v>
      </c>
      <c r="DS176" s="43" t="s">
        <v>0</v>
      </c>
      <c r="DT176" s="54" t="str">
        <f t="shared" si="220"/>
        <v>imepre</v>
      </c>
      <c r="DU176" s="69" t="str">
        <f t="shared" si="166"/>
        <v>klu(ali)</v>
      </c>
      <c r="DV176" s="69" t="str">
        <f t="shared" si="221"/>
        <v>kat</v>
      </c>
      <c r="DW176" s="69" t="str">
        <f t="shared" si="222"/>
        <v/>
      </c>
      <c r="DX176" s="62" t="str">
        <f t="shared" si="223"/>
        <v>imepre-klu(ali)-kat</v>
      </c>
      <c r="DY176" s="43" t="s">
        <v>0</v>
      </c>
      <c r="DZ176" s="54">
        <f>IF(AN176="","",MAX(DZ$12:DZ175)+1)</f>
        <v>3540</v>
      </c>
      <c r="EA176" s="69">
        <f t="shared" si="224"/>
        <v>361</v>
      </c>
      <c r="EB176" s="69">
        <f t="shared" si="225"/>
        <v>2038</v>
      </c>
      <c r="EC176" s="69">
        <f t="shared" si="226"/>
        <v>1024</v>
      </c>
      <c r="ED176" s="69">
        <f t="shared" si="227"/>
        <v>1</v>
      </c>
      <c r="EE176" s="69">
        <f t="shared" si="167"/>
        <v>0</v>
      </c>
      <c r="EF176" s="69">
        <f t="shared" si="228"/>
        <v>3</v>
      </c>
      <c r="EG176" s="69" t="str">
        <f t="shared" si="229"/>
        <v>0</v>
      </c>
      <c r="EH176" s="69" t="str">
        <f t="shared" si="168"/>
        <v/>
      </c>
      <c r="EI176" s="69">
        <f t="shared" si="230"/>
        <v>7</v>
      </c>
      <c r="EJ176" s="49" t="str">
        <f t="shared" si="231"/>
        <v/>
      </c>
      <c r="EK176" s="43" t="s">
        <v>0</v>
      </c>
      <c r="EL176" s="16" t="str">
        <f t="shared" si="232"/>
        <v>INSERT INTO rezultat(id,stazakategorija_id,imeprezime_id,vrijeme_sec,status_id,registracija,uparivanje_id,originalstatus_id,imeprezimealias_id,klubalias_id,kategorijaalias_id) VALUES (3540,361,2038,1024,1,0,3,0,Null,7,Null);</v>
      </c>
      <c r="EM176" s="43" t="s">
        <v>0</v>
      </c>
      <c r="EN176" s="16" t="str">
        <f t="shared" si="169"/>
        <v/>
      </c>
      <c r="EO176" s="43" t="s">
        <v>0</v>
      </c>
      <c r="EP176" s="167" t="str">
        <f t="shared" si="233"/>
        <v xml:space="preserve">
INSERT INTO rezultat(id,stazakategorija_id,imeprezime_id,vrijeme_sec,status_id,registracija,uparivanje_id,originalstatus_id,imeprezimealias_id,klubalias_id,kategorijaalias_id) VALUES (3540,361,2038,1024,1,0,3,0,Null,7,Null);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Ž45</v>
      </c>
      <c r="C177" s="27" t="s">
        <v>0</v>
      </c>
      <c r="D177" s="27" t="str">
        <f>IF(csv!F167="","",TRIM(csv!F167))</f>
        <v>Gabrijela</v>
      </c>
      <c r="E177" s="27" t="str">
        <f>IF(csv!E167="","",TRIM(csv!E167))</f>
        <v>Baburek</v>
      </c>
      <c r="F177" s="27" t="s">
        <v>0</v>
      </c>
      <c r="G177" s="69" t="str">
        <f>IF(csv!M167="","",TRIM(csv!M167))</f>
        <v>18:22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JAP</v>
      </c>
      <c r="K177" s="27" t="str">
        <f>IF(csv!Q167="","",TRIM(csv!Q167))</f>
        <v>OK Japetić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0"/>
        <v>ok</v>
      </c>
      <c r="P177" s="43"/>
      <c r="Q177" s="48" t="str">
        <f t="shared" si="171"/>
        <v>Ž45</v>
      </c>
      <c r="R177" s="69">
        <f>IF(Q177="","",IF(COUNTIF(Q$12:Q176,Q177)=0,R176+1,R176))</f>
        <v>15</v>
      </c>
      <c r="S177" s="69">
        <f t="shared" si="172"/>
        <v>212</v>
      </c>
      <c r="T177" s="69">
        <f t="shared" si="173"/>
        <v>235</v>
      </c>
      <c r="U177" s="62" t="str">
        <f t="shared" si="174"/>
        <v>Ž45</v>
      </c>
      <c r="V177" s="43" t="s">
        <v>0</v>
      </c>
      <c r="W177" s="209" t="str">
        <f t="shared" si="175"/>
        <v>Ž45</v>
      </c>
      <c r="X177" s="259">
        <f t="shared" si="176"/>
        <v>361</v>
      </c>
      <c r="Y177" s="210" t="str">
        <f t="shared" si="157"/>
        <v/>
      </c>
      <c r="Z177" s="43" t="s">
        <v>0</v>
      </c>
      <c r="AA177" s="48" t="str">
        <f t="shared" si="177"/>
        <v>CRO</v>
      </c>
      <c r="AB177" s="69">
        <f t="shared" si="178"/>
        <v>1</v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>CRO</v>
      </c>
      <c r="AK177" s="150">
        <f t="shared" si="181"/>
        <v>1</v>
      </c>
      <c r="AL177" s="43"/>
      <c r="AM177" s="48" t="str">
        <f t="shared" si="182"/>
        <v>Gabrijela</v>
      </c>
      <c r="AN177" s="27" t="str">
        <f t="shared" si="183"/>
        <v>Baburek</v>
      </c>
      <c r="AO177" s="69">
        <f t="shared" si="184"/>
        <v>1217</v>
      </c>
      <c r="AP177" s="69" t="str">
        <f t="shared" si="185"/>
        <v/>
      </c>
      <c r="AQ177" s="27" t="str">
        <f t="shared" si="186"/>
        <v>Gabrijela</v>
      </c>
      <c r="AR177" s="62" t="str">
        <f t="shared" si="187"/>
        <v>Baburek</v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>Gabrijela</v>
      </c>
      <c r="BI177" s="27" t="str">
        <f t="shared" si="193"/>
        <v>Baburek</v>
      </c>
      <c r="BJ177" s="69" t="str">
        <f t="shared" si="194"/>
        <v/>
      </c>
      <c r="BK177" s="49">
        <f t="shared" si="195"/>
        <v>1217</v>
      </c>
      <c r="BL177" s="43" t="s">
        <v>0</v>
      </c>
      <c r="BM177" s="48" t="str">
        <f t="shared" si="196"/>
        <v>JAP</v>
      </c>
      <c r="BN177" s="27" t="str">
        <f t="shared" si="197"/>
        <v>OK Japetić</v>
      </c>
      <c r="BO177" s="69">
        <f t="shared" si="198"/>
        <v>3</v>
      </c>
      <c r="BP177" s="69" t="str">
        <f t="shared" si="159"/>
        <v/>
      </c>
      <c r="BQ177" s="27" t="str">
        <f t="shared" si="160"/>
        <v>OK Japetić</v>
      </c>
      <c r="BR177" s="27" t="str" cm="1">
        <f t="array" ref="BR177">IFERROR(""&amp;INDEX(regNatjecatelj_klub,DI177),"")</f>
        <v>OK Japetić</v>
      </c>
      <c r="BS177" s="82" t="str">
        <f t="shared" si="199"/>
        <v/>
      </c>
      <c r="BT177" s="62" t="str">
        <f t="shared" si="200"/>
        <v>OK Japetić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Japetić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3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07"/>
        <v>18:22</v>
      </c>
      <c r="CP177" s="69" t="str">
        <f t="shared" si="208"/>
        <v>0</v>
      </c>
      <c r="CQ177" s="216" t="str">
        <f t="shared" si="209"/>
        <v/>
      </c>
      <c r="CR177" s="217">
        <f t="shared" si="156"/>
        <v>1102</v>
      </c>
      <c r="CS177" s="150">
        <f t="shared" si="161"/>
        <v>1</v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>Ž</v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>Gabrijela – Baburek</v>
      </c>
      <c r="DI177" s="49">
        <f t="shared" si="214"/>
        <v>164</v>
      </c>
      <c r="DJ177" s="43" t="s">
        <v>0</v>
      </c>
      <c r="DK177" s="48" t="str">
        <f t="shared" si="215"/>
        <v>Gabrijela – Baburek – OK Japetić</v>
      </c>
      <c r="DL177" s="49">
        <f t="shared" si="216"/>
        <v>164</v>
      </c>
      <c r="DM177" s="43" t="s">
        <v>0</v>
      </c>
      <c r="DN177" s="48" t="str">
        <f t="shared" si="217"/>
        <v>Gabrijela – Baburek – OK Japetić – Ž45</v>
      </c>
      <c r="DO177" s="49">
        <f t="shared" si="218"/>
        <v>164</v>
      </c>
      <c r="DP177" s="43" t="s">
        <v>0</v>
      </c>
      <c r="DQ177" s="54">
        <f t="shared" si="219"/>
        <v>164</v>
      </c>
      <c r="DR177" s="49" cm="1">
        <f t="array" ref="DR177">IF(DQ177&lt;&gt;"",INDEX(regNatjecatelj_id,DQ177,0),IF(BF177&lt;&gt;"",BF177,""))</f>
        <v>1217</v>
      </c>
      <c r="DS177" s="43" t="s">
        <v>0</v>
      </c>
      <c r="DT177" s="54" t="str">
        <f t="shared" si="220"/>
        <v>imepre</v>
      </c>
      <c r="DU177" s="69" t="str">
        <f t="shared" si="166"/>
        <v>klu</v>
      </c>
      <c r="DV177" s="69" t="str">
        <f t="shared" si="221"/>
        <v>kat</v>
      </c>
      <c r="DW177" s="69" t="str">
        <f t="shared" si="222"/>
        <v/>
      </c>
      <c r="DX177" s="62" t="str">
        <f t="shared" si="223"/>
        <v>imepre-klu-kat</v>
      </c>
      <c r="DY177" s="43" t="s">
        <v>0</v>
      </c>
      <c r="DZ177" s="54">
        <f>IF(AN177="","",MAX(DZ$12:DZ176)+1)</f>
        <v>3541</v>
      </c>
      <c r="EA177" s="69">
        <f t="shared" si="224"/>
        <v>361</v>
      </c>
      <c r="EB177" s="69">
        <f t="shared" si="225"/>
        <v>1217</v>
      </c>
      <c r="EC177" s="69">
        <f t="shared" si="226"/>
        <v>1102</v>
      </c>
      <c r="ED177" s="69">
        <f t="shared" si="227"/>
        <v>1</v>
      </c>
      <c r="EE177" s="69">
        <f t="shared" si="167"/>
        <v>1</v>
      </c>
      <c r="EF177" s="69">
        <f t="shared" si="228"/>
        <v>1</v>
      </c>
      <c r="EG177" s="69" t="str">
        <f t="shared" si="229"/>
        <v>0</v>
      </c>
      <c r="EH177" s="69" t="str">
        <f t="shared" si="168"/>
        <v/>
      </c>
      <c r="EI177" s="69" t="str">
        <f t="shared" si="230"/>
        <v/>
      </c>
      <c r="EJ177" s="49" t="str">
        <f t="shared" si="231"/>
        <v/>
      </c>
      <c r="EK177" s="43" t="s">
        <v>0</v>
      </c>
      <c r="EL177" s="16" t="str">
        <f t="shared" si="232"/>
        <v>INSERT INTO rezultat(id,stazakategorija_id,imeprezime_id,vrijeme_sec,status_id,registracija,uparivanje_id,originalstatus_id,imeprezimealias_id,klubalias_id,kategorijaalias_id) VALUES (3541,361,1217,1102,1,1,1,0,Null,Null,Null);</v>
      </c>
      <c r="EM177" s="43" t="s">
        <v>0</v>
      </c>
      <c r="EN177" s="16" t="str">
        <f t="shared" si="169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7" s="43" t="s">
        <v>0</v>
      </c>
      <c r="EP177" s="167" t="str">
        <f t="shared" si="233"/>
        <v xml:space="preserve">
INSERT INTO rezultat(id,stazakategorija_id,imeprezime_id,vrijeme_sec,status_id,registracija,uparivanje_id,originalstatus_id,imeprezimealias_id,klubalias_id,kategorijaalias_id) VALUES (3541,361,1217,1102,1,1,1,0,Null,Null,Null);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Ž45</v>
      </c>
      <c r="C178" s="27" t="s">
        <v>0</v>
      </c>
      <c r="D178" s="27" t="str">
        <f>IF(csv!F168="","",TRIM(csv!F168))</f>
        <v>Neda</v>
      </c>
      <c r="E178" s="27" t="str">
        <f>IF(csv!E168="","",TRIM(csv!E168))</f>
        <v>Gobec</v>
      </c>
      <c r="F178" s="27" t="s">
        <v>0</v>
      </c>
      <c r="G178" s="69" t="str">
        <f>IF(csv!M168="","",TRIM(csv!M168))</f>
        <v>19:18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Vihor</v>
      </c>
      <c r="K178" s="27" t="str">
        <f>IF(csv!Q168="","",TRIM(csv!Q168))</f>
        <v>OK Vihor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0"/>
        <v>ok</v>
      </c>
      <c r="P178" s="43"/>
      <c r="Q178" s="48" t="str">
        <f t="shared" si="171"/>
        <v>Ž45</v>
      </c>
      <c r="R178" s="69">
        <f>IF(Q178="","",IF(COUNTIF(Q$12:Q177,Q178)=0,R177+1,R177))</f>
        <v>15</v>
      </c>
      <c r="S178" s="69">
        <f t="shared" si="172"/>
        <v>212</v>
      </c>
      <c r="T178" s="69">
        <f t="shared" si="173"/>
        <v>235</v>
      </c>
      <c r="U178" s="62" t="str">
        <f t="shared" si="174"/>
        <v>Ž45</v>
      </c>
      <c r="V178" s="43" t="s">
        <v>0</v>
      </c>
      <c r="W178" s="209" t="str">
        <f t="shared" si="175"/>
        <v>Ž45</v>
      </c>
      <c r="X178" s="259">
        <f t="shared" si="176"/>
        <v>361</v>
      </c>
      <c r="Y178" s="210" t="str">
        <f t="shared" si="157"/>
        <v/>
      </c>
      <c r="Z178" s="43" t="s">
        <v>0</v>
      </c>
      <c r="AA178" s="48" t="str">
        <f t="shared" si="177"/>
        <v>CRO</v>
      </c>
      <c r="AB178" s="69">
        <f t="shared" si="178"/>
        <v>1</v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>CRO</v>
      </c>
      <c r="AK178" s="150">
        <f t="shared" si="181"/>
        <v>1</v>
      </c>
      <c r="AL178" s="43"/>
      <c r="AM178" s="48" t="str">
        <f t="shared" si="182"/>
        <v>Neda</v>
      </c>
      <c r="AN178" s="27" t="str">
        <f t="shared" si="183"/>
        <v>Gobec</v>
      </c>
      <c r="AO178" s="69">
        <f t="shared" si="184"/>
        <v>1913</v>
      </c>
      <c r="AP178" s="69" t="str">
        <f t="shared" si="185"/>
        <v/>
      </c>
      <c r="AQ178" s="27" t="str">
        <f t="shared" si="186"/>
        <v>Neda</v>
      </c>
      <c r="AR178" s="62" t="str">
        <f t="shared" si="187"/>
        <v>Gobec</v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>Neda</v>
      </c>
      <c r="BI178" s="27" t="str">
        <f t="shared" si="193"/>
        <v>Gobec</v>
      </c>
      <c r="BJ178" s="69" t="str">
        <f t="shared" si="194"/>
        <v/>
      </c>
      <c r="BK178" s="49">
        <f t="shared" si="195"/>
        <v>1913</v>
      </c>
      <c r="BL178" s="43" t="s">
        <v>0</v>
      </c>
      <c r="BM178" s="48" t="str">
        <f t="shared" si="196"/>
        <v>Vihor</v>
      </c>
      <c r="BN178" s="27" t="str">
        <f t="shared" si="197"/>
        <v>OK Vihor</v>
      </c>
      <c r="BO178" s="69">
        <f t="shared" si="198"/>
        <v>12</v>
      </c>
      <c r="BP178" s="69" t="str">
        <f t="shared" si="159"/>
        <v/>
      </c>
      <c r="BQ178" s="27" t="str">
        <f t="shared" si="160"/>
        <v>OK Vihor</v>
      </c>
      <c r="BR178" s="27" t="str" cm="1">
        <f t="array" ref="BR178">IFERROR(""&amp;INDEX(regNatjecatelj_klub,DI178),"")</f>
        <v>OK Vihor</v>
      </c>
      <c r="BS178" s="82" t="str">
        <f t="shared" si="199"/>
        <v/>
      </c>
      <c r="BT178" s="62" t="str">
        <f t="shared" si="200"/>
        <v>OK Vihor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Vihor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12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>19:18</v>
      </c>
      <c r="CP178" s="69" t="str">
        <f t="shared" si="208"/>
        <v>0</v>
      </c>
      <c r="CQ178" s="216" t="str">
        <f t="shared" si="209"/>
        <v/>
      </c>
      <c r="CR178" s="217">
        <f t="shared" si="156"/>
        <v>1158</v>
      </c>
      <c r="CS178" s="150">
        <f t="shared" si="161"/>
        <v>1</v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>Ž</v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>Neda – Gobec</v>
      </c>
      <c r="DI178" s="49">
        <f t="shared" si="214"/>
        <v>830</v>
      </c>
      <c r="DJ178" s="43" t="s">
        <v>0</v>
      </c>
      <c r="DK178" s="48" t="str">
        <f t="shared" si="215"/>
        <v>Neda – Gobec – OK Vihor</v>
      </c>
      <c r="DL178" s="49">
        <f t="shared" si="216"/>
        <v>830</v>
      </c>
      <c r="DM178" s="43" t="s">
        <v>0</v>
      </c>
      <c r="DN178" s="48" t="str">
        <f t="shared" si="217"/>
        <v>Neda – Gobec – OK Vihor – Ž45</v>
      </c>
      <c r="DO178" s="49">
        <f t="shared" si="218"/>
        <v>830</v>
      </c>
      <c r="DP178" s="43" t="s">
        <v>0</v>
      </c>
      <c r="DQ178" s="54">
        <f t="shared" si="219"/>
        <v>830</v>
      </c>
      <c r="DR178" s="49" cm="1">
        <f t="array" ref="DR178">IF(DQ178&lt;&gt;"",INDEX(regNatjecatelj_id,DQ178,0),IF(BF178&lt;&gt;"",BF178,""))</f>
        <v>1913</v>
      </c>
      <c r="DS178" s="43" t="s">
        <v>0</v>
      </c>
      <c r="DT178" s="54" t="str">
        <f t="shared" si="220"/>
        <v>imepre</v>
      </c>
      <c r="DU178" s="69" t="str">
        <f t="shared" si="166"/>
        <v>klu</v>
      </c>
      <c r="DV178" s="69" t="str">
        <f t="shared" si="221"/>
        <v>kat</v>
      </c>
      <c r="DW178" s="69" t="str">
        <f t="shared" si="222"/>
        <v/>
      </c>
      <c r="DX178" s="62" t="str">
        <f t="shared" si="223"/>
        <v>imepre-klu-kat</v>
      </c>
      <c r="DY178" s="43" t="s">
        <v>0</v>
      </c>
      <c r="DZ178" s="54">
        <f>IF(AN178="","",MAX(DZ$12:DZ177)+1)</f>
        <v>3542</v>
      </c>
      <c r="EA178" s="69">
        <f t="shared" si="224"/>
        <v>361</v>
      </c>
      <c r="EB178" s="69">
        <f t="shared" si="225"/>
        <v>1913</v>
      </c>
      <c r="EC178" s="69">
        <f t="shared" si="226"/>
        <v>1158</v>
      </c>
      <c r="ED178" s="69">
        <f t="shared" si="227"/>
        <v>1</v>
      </c>
      <c r="EE178" s="69">
        <f t="shared" si="167"/>
        <v>1</v>
      </c>
      <c r="EF178" s="69">
        <f>IF(DZ178="","",INDEX(regUparivanje_id,MATCH(DX178,regUparivanje_oznaka,0)))</f>
        <v>1</v>
      </c>
      <c r="EG178" s="69" t="str">
        <f t="shared" si="229"/>
        <v>0</v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>INSERT INTO rezultat(id,stazakategorija_id,imeprezime_id,vrijeme_sec,status_id,registracija,uparivanje_id,originalstatus_id,imeprezimealias_id,klubalias_id,kategorijaalias_id) VALUES (3542,361,1913,1158,1,1,1,0,Null,Null,Null);</v>
      </c>
      <c r="EM178" s="43" t="s">
        <v>0</v>
      </c>
      <c r="EN178" s="16" t="str">
        <f t="shared" si="169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8" s="43" t="s">
        <v>0</v>
      </c>
      <c r="EP178" s="167" t="str">
        <f t="shared" si="233"/>
        <v xml:space="preserve">
INSERT INTO rezultat(id,stazakategorija_id,imeprezime_id,vrijeme_sec,status_id,registracija,uparivanje_id,originalstatus_id,imeprezimealias_id,klubalias_id,kategorijaalias_id) VALUES (3542,361,1913,1158,1,1,1,0,Null,Null,Null);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Ž45</v>
      </c>
      <c r="C179" s="27" t="s">
        <v>0</v>
      </c>
      <c r="D179" s="27" t="str">
        <f>IF(csv!F169="","",TRIM(csv!F169))</f>
        <v>Sanja</v>
      </c>
      <c r="E179" s="27" t="str">
        <f>IF(csv!E169="","",TRIM(csv!E169))</f>
        <v>Ostroski</v>
      </c>
      <c r="F179" s="27" t="s">
        <v>0</v>
      </c>
      <c r="G179" s="69" t="str">
        <f>IF(csv!M169="","",TRIM(csv!M169))</f>
        <v>20:51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OK Varaždin</v>
      </c>
      <c r="K179" s="27" t="str">
        <f>IF(csv!Q169="","",TRIM(csv!Q169))</f>
        <v>OK Varaždin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0"/>
        <v>ok</v>
      </c>
      <c r="P179" s="43"/>
      <c r="Q179" s="48" t="str">
        <f t="shared" si="171"/>
        <v>Ž45</v>
      </c>
      <c r="R179" s="69">
        <f>IF(Q179="","",IF(COUNTIF(Q$12:Q178,Q179)=0,R178+1,R178))</f>
        <v>15</v>
      </c>
      <c r="S179" s="69">
        <f t="shared" si="172"/>
        <v>212</v>
      </c>
      <c r="T179" s="69">
        <f t="shared" si="173"/>
        <v>235</v>
      </c>
      <c r="U179" s="62" t="str">
        <f t="shared" si="174"/>
        <v>Ž45</v>
      </c>
      <c r="V179" s="43" t="s">
        <v>0</v>
      </c>
      <c r="W179" s="209" t="str">
        <f t="shared" si="175"/>
        <v>Ž45</v>
      </c>
      <c r="X179" s="259">
        <f t="shared" si="176"/>
        <v>361</v>
      </c>
      <c r="Y179" s="210" t="str">
        <f t="shared" si="157"/>
        <v/>
      </c>
      <c r="Z179" s="43" t="s">
        <v>0</v>
      </c>
      <c r="AA179" s="48" t="str">
        <f t="shared" si="177"/>
        <v>CRO</v>
      </c>
      <c r="AB179" s="69">
        <f t="shared" si="178"/>
        <v>1</v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>CRO</v>
      </c>
      <c r="AK179" s="150">
        <f t="shared" si="181"/>
        <v>1</v>
      </c>
      <c r="AL179" s="43"/>
      <c r="AM179" s="48" t="str">
        <f t="shared" si="182"/>
        <v>Sanja</v>
      </c>
      <c r="AN179" s="27" t="str">
        <f t="shared" si="183"/>
        <v>Ostroski</v>
      </c>
      <c r="AO179" s="69" t="str">
        <f t="shared" si="184"/>
        <v>NEMA</v>
      </c>
      <c r="AP179" s="69">
        <f t="shared" si="185"/>
        <v>1097</v>
      </c>
      <c r="AQ179" s="27" t="str">
        <f t="shared" si="186"/>
        <v>Sanja</v>
      </c>
      <c r="AR179" s="62" t="str">
        <f t="shared" si="187"/>
        <v>Ostroški</v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>Sanja</v>
      </c>
      <c r="BI179" s="27" t="str">
        <f t="shared" si="193"/>
        <v>Ostroški</v>
      </c>
      <c r="BJ179" s="69">
        <f t="shared" si="194"/>
        <v>1097</v>
      </c>
      <c r="BK179" s="49" t="str">
        <f t="shared" si="195"/>
        <v/>
      </c>
      <c r="BL179" s="43" t="s">
        <v>0</v>
      </c>
      <c r="BM179" s="48" t="str">
        <f t="shared" si="196"/>
        <v>OK Varaždin</v>
      </c>
      <c r="BN179" s="27" t="str">
        <f t="shared" si="197"/>
        <v>OK Varaždin</v>
      </c>
      <c r="BO179" s="69">
        <f t="shared" si="198"/>
        <v>11</v>
      </c>
      <c r="BP179" s="69" t="str">
        <f t="shared" si="159"/>
        <v/>
      </c>
      <c r="BQ179" s="27" t="str">
        <f t="shared" si="160"/>
        <v>OK Varaždin</v>
      </c>
      <c r="BR179" s="27" t="str" cm="1">
        <f t="array" ref="BR179">IFERROR(""&amp;INDEX(regNatjecatelj_klub,DI179),"")</f>
        <v>OK Varaždin</v>
      </c>
      <c r="BS179" s="82" t="str">
        <f t="shared" si="199"/>
        <v/>
      </c>
      <c r="BT179" s="62" t="str">
        <f t="shared" si="200"/>
        <v>OK Varaždin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Varaždin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11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>20:51</v>
      </c>
      <c r="CP179" s="69" t="str">
        <f t="shared" si="208"/>
        <v>0</v>
      </c>
      <c r="CQ179" s="216" t="str">
        <f t="shared" si="209"/>
        <v/>
      </c>
      <c r="CR179" s="217">
        <f t="shared" si="156"/>
        <v>1251</v>
      </c>
      <c r="CS179" s="150">
        <f t="shared" si="161"/>
        <v>1</v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>Ž</v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>Sanja – Ostroški</v>
      </c>
      <c r="DI179" s="49">
        <f t="shared" si="214"/>
        <v>716</v>
      </c>
      <c r="DJ179" s="43" t="s">
        <v>0</v>
      </c>
      <c r="DK179" s="48" t="str">
        <f t="shared" si="215"/>
        <v>Sanja – Ostroški – OK Varaždin</v>
      </c>
      <c r="DL179" s="49">
        <f t="shared" si="216"/>
        <v>716</v>
      </c>
      <c r="DM179" s="43" t="s">
        <v>0</v>
      </c>
      <c r="DN179" s="48" t="str">
        <f t="shared" si="217"/>
        <v>Sanja – Ostroški – OK Varaždin – Ž45</v>
      </c>
      <c r="DO179" s="49">
        <f t="shared" si="218"/>
        <v>716</v>
      </c>
      <c r="DP179" s="43" t="s">
        <v>0</v>
      </c>
      <c r="DQ179" s="54">
        <f t="shared" si="219"/>
        <v>716</v>
      </c>
      <c r="DR179" s="49" cm="1">
        <f t="array" ref="DR179">IF(DQ179&lt;&gt;"",INDEX(regNatjecatelj_id,DQ179,0),IF(BF179&lt;&gt;"",BF179,""))</f>
        <v>1097</v>
      </c>
      <c r="DS179" s="43" t="s">
        <v>0</v>
      </c>
      <c r="DT179" s="54" t="str">
        <f t="shared" si="220"/>
        <v>imepre(ali)</v>
      </c>
      <c r="DU179" s="69" t="str">
        <f t="shared" si="166"/>
        <v>klu</v>
      </c>
      <c r="DV179" s="69" t="str">
        <f t="shared" si="221"/>
        <v>kat</v>
      </c>
      <c r="DW179" s="69" t="str">
        <f t="shared" si="222"/>
        <v/>
      </c>
      <c r="DX179" s="62" t="str">
        <f t="shared" si="223"/>
        <v>imepre(ali)-klu-kat</v>
      </c>
      <c r="DY179" s="43" t="s">
        <v>0</v>
      </c>
      <c r="DZ179" s="54">
        <f>IF(AN179="","",MAX(DZ$12:DZ178)+1)</f>
        <v>3543</v>
      </c>
      <c r="EA179" s="69">
        <f t="shared" si="224"/>
        <v>361</v>
      </c>
      <c r="EB179" s="69">
        <f t="shared" si="225"/>
        <v>1097</v>
      </c>
      <c r="EC179" s="69">
        <f t="shared" si="226"/>
        <v>1251</v>
      </c>
      <c r="ED179" s="69">
        <f t="shared" si="227"/>
        <v>1</v>
      </c>
      <c r="EE179" s="69">
        <f t="shared" si="167"/>
        <v>1</v>
      </c>
      <c r="EF179" s="69">
        <f t="shared" si="228"/>
        <v>7</v>
      </c>
      <c r="EG179" s="69" t="str">
        <f t="shared" si="229"/>
        <v>0</v>
      </c>
      <c r="EH179" s="69">
        <f t="shared" si="168"/>
        <v>1</v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>INSERT INTO rezultat(id,stazakategorija_id,imeprezime_id,vrijeme_sec,status_id,registracija,uparivanje_id,originalstatus_id,imeprezimealias_id,klubalias_id,kategorijaalias_id) VALUES (3543,361,1097,1251,1,1,7,0,1,Null,Null);</v>
      </c>
      <c r="EM179" s="43" t="s">
        <v>0</v>
      </c>
      <c r="EN179" s="16" t="str">
        <f t="shared" si="169"/>
        <v>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79" s="43" t="s">
        <v>0</v>
      </c>
      <c r="EP179" s="167" t="str">
        <f t="shared" si="233"/>
        <v xml:space="preserve">
INSERT INTO rezultat(id,stazakategorija_id,imeprezime_id,vrijeme_sec,status_id,registracija,uparivanje_id,originalstatus_id,imeprezimealias_id,klubalias_id,kategorijaalias_id) VALUES (3543,361,1097,1251,1,1,7,0,1,Null,Null);
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79" s="43" t="s">
        <v>0</v>
      </c>
    </row>
    <row r="180" spans="1:147" ht="15.75" thickBot="1" x14ac:dyDescent="0.3">
      <c r="A180" t="s">
        <v>0</v>
      </c>
      <c r="B180" s="48" t="str">
        <f>IF(csv!F170="","",TRIM(csv!T170))</f>
        <v>Ž45</v>
      </c>
      <c r="C180" s="27" t="s">
        <v>0</v>
      </c>
      <c r="D180" s="27" t="str">
        <f>IF(csv!F170="","",TRIM(csv!F170))</f>
        <v>Mihaela Marija</v>
      </c>
      <c r="E180" s="27" t="str">
        <f>IF(csv!E170="","",TRIM(csv!E170))</f>
        <v>Perković</v>
      </c>
      <c r="F180" s="27" t="s">
        <v>0</v>
      </c>
      <c r="G180" s="69" t="str">
        <f>IF(csv!M170="","",TRIM(csv!M170))</f>
        <v>29:00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Vihor</v>
      </c>
      <c r="K180" s="27" t="str">
        <f>IF(csv!Q170="","",TRIM(csv!Q170))</f>
        <v>OK Vihor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0"/>
        <v>ok</v>
      </c>
      <c r="P180" s="43"/>
      <c r="Q180" s="48" t="str">
        <f t="shared" si="171"/>
        <v>Ž45</v>
      </c>
      <c r="R180" s="69">
        <f>IF(Q180="","",IF(COUNTIF(Q$12:Q179,Q180)=0,R179+1,R179))</f>
        <v>15</v>
      </c>
      <c r="S180" s="69">
        <f t="shared" si="172"/>
        <v>212</v>
      </c>
      <c r="T180" s="69">
        <f t="shared" si="173"/>
        <v>235</v>
      </c>
      <c r="U180" s="62" t="str">
        <f t="shared" si="174"/>
        <v>Ž45</v>
      </c>
      <c r="V180" s="43" t="s">
        <v>0</v>
      </c>
      <c r="W180" s="209" t="str">
        <f t="shared" si="175"/>
        <v>Ž45</v>
      </c>
      <c r="X180" s="259">
        <f t="shared" si="176"/>
        <v>361</v>
      </c>
      <c r="Y180" s="210" t="str">
        <f t="shared" si="157"/>
        <v/>
      </c>
      <c r="Z180" s="43" t="s">
        <v>0</v>
      </c>
      <c r="AA180" s="48" t="str">
        <f t="shared" si="177"/>
        <v>CRO</v>
      </c>
      <c r="AB180" s="69">
        <f t="shared" si="178"/>
        <v>1</v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>CRO</v>
      </c>
      <c r="AK180" s="150">
        <f t="shared" si="181"/>
        <v>1</v>
      </c>
      <c r="AL180" s="43"/>
      <c r="AM180" s="48" t="str">
        <f t="shared" si="182"/>
        <v>Mihaela Marija</v>
      </c>
      <c r="AN180" s="27" t="str">
        <f t="shared" si="183"/>
        <v>Perković</v>
      </c>
      <c r="AO180" s="69">
        <f t="shared" si="184"/>
        <v>1361</v>
      </c>
      <c r="AP180" s="69" t="str">
        <f t="shared" si="185"/>
        <v/>
      </c>
      <c r="AQ180" s="27" t="str">
        <f t="shared" si="186"/>
        <v>Mihaela Marija</v>
      </c>
      <c r="AR180" s="62" t="str">
        <f t="shared" si="187"/>
        <v>Perković</v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>Mihaela Marija</v>
      </c>
      <c r="BI180" s="27" t="str">
        <f t="shared" si="193"/>
        <v>Perković</v>
      </c>
      <c r="BJ180" s="69" t="str">
        <f t="shared" si="194"/>
        <v/>
      </c>
      <c r="BK180" s="49">
        <f t="shared" si="195"/>
        <v>1361</v>
      </c>
      <c r="BL180" s="43" t="s">
        <v>0</v>
      </c>
      <c r="BM180" s="48" t="str">
        <f t="shared" si="196"/>
        <v>Vihor</v>
      </c>
      <c r="BN180" s="27" t="str">
        <f t="shared" si="197"/>
        <v>OK Vihor</v>
      </c>
      <c r="BO180" s="69">
        <f t="shared" si="198"/>
        <v>12</v>
      </c>
      <c r="BP180" s="69" t="str">
        <f t="shared" si="159"/>
        <v/>
      </c>
      <c r="BQ180" s="27" t="str">
        <f t="shared" si="160"/>
        <v>OK Vihor</v>
      </c>
      <c r="BR180" s="27" t="str" cm="1">
        <f t="array" ref="BR180">IFERROR(""&amp;INDEX(regNatjecatelj_klub,DI180),"")</f>
        <v>OK Vihor</v>
      </c>
      <c r="BS180" s="82" t="str">
        <f t="shared" si="199"/>
        <v/>
      </c>
      <c r="BT180" s="62" t="str">
        <f t="shared" si="200"/>
        <v>OK Vihor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Vihor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>29:00</v>
      </c>
      <c r="CP180" s="69" t="str">
        <f t="shared" si="208"/>
        <v>0</v>
      </c>
      <c r="CQ180" s="216" t="str">
        <f t="shared" si="209"/>
        <v/>
      </c>
      <c r="CR180" s="217">
        <f t="shared" si="156"/>
        <v>1740</v>
      </c>
      <c r="CS180" s="150">
        <f t="shared" si="161"/>
        <v>1</v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>Ž</v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>Mihaela Marija – Perković</v>
      </c>
      <c r="DI180" s="49">
        <f t="shared" si="214"/>
        <v>1011</v>
      </c>
      <c r="DJ180" s="43" t="s">
        <v>0</v>
      </c>
      <c r="DK180" s="48" t="str">
        <f t="shared" si="215"/>
        <v>Mihaela Marija – Perković – OK Vihor</v>
      </c>
      <c r="DL180" s="49">
        <f t="shared" si="216"/>
        <v>1011</v>
      </c>
      <c r="DM180" s="43" t="s">
        <v>0</v>
      </c>
      <c r="DN180" s="48" t="str">
        <f t="shared" si="217"/>
        <v>Mihaela Marija – Perković – OK Vihor – Ž45</v>
      </c>
      <c r="DO180" s="49">
        <f t="shared" si="218"/>
        <v>1011</v>
      </c>
      <c r="DP180" s="43" t="s">
        <v>0</v>
      </c>
      <c r="DQ180" s="54">
        <f t="shared" si="219"/>
        <v>1011</v>
      </c>
      <c r="DR180" s="49" cm="1">
        <f t="array" ref="DR180">IF(DQ180&lt;&gt;"",INDEX(regNatjecatelj_id,DQ180,0),IF(BF180&lt;&gt;"",BF180,""))</f>
        <v>1361</v>
      </c>
      <c r="DS180" s="43" t="s">
        <v>0</v>
      </c>
      <c r="DT180" s="54" t="str">
        <f t="shared" si="220"/>
        <v>imepre</v>
      </c>
      <c r="DU180" s="69" t="str">
        <f t="shared" si="166"/>
        <v>klu</v>
      </c>
      <c r="DV180" s="69" t="str">
        <f t="shared" si="221"/>
        <v>kat</v>
      </c>
      <c r="DW180" s="69" t="str">
        <f t="shared" si="222"/>
        <v/>
      </c>
      <c r="DX180" s="62" t="str">
        <f t="shared" si="223"/>
        <v>imepre-klu-kat</v>
      </c>
      <c r="DY180" s="43" t="s">
        <v>0</v>
      </c>
      <c r="DZ180" s="54">
        <f>IF(AN180="","",MAX(DZ$12:DZ179)+1)</f>
        <v>3544</v>
      </c>
      <c r="EA180" s="69">
        <f t="shared" si="224"/>
        <v>361</v>
      </c>
      <c r="EB180" s="69">
        <f t="shared" si="225"/>
        <v>1361</v>
      </c>
      <c r="EC180" s="69">
        <f t="shared" si="226"/>
        <v>1740</v>
      </c>
      <c r="ED180" s="69">
        <f t="shared" si="227"/>
        <v>1</v>
      </c>
      <c r="EE180" s="69">
        <f t="shared" si="167"/>
        <v>1</v>
      </c>
      <c r="EF180" s="69">
        <f t="shared" si="228"/>
        <v>1</v>
      </c>
      <c r="EG180" s="69" t="str">
        <f t="shared" si="229"/>
        <v>0</v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>INSERT INTO rezultat(id,stazakategorija_id,imeprezime_id,vrijeme_sec,status_id,registracija,uparivanje_id,originalstatus_id,imeprezimealias_id,klubalias_id,kategorijaalias_id) VALUES (3544,361,1361,1740,1,1,1,0,Null,Null,Null);</v>
      </c>
      <c r="EM180" s="43" t="s">
        <v>0</v>
      </c>
      <c r="EN180" s="16" t="str">
        <f t="shared" si="169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O180" s="43" t="s">
        <v>0</v>
      </c>
      <c r="EP180" s="167" t="str">
        <f t="shared" si="233"/>
        <v xml:space="preserve">
INSERT INTO rezultat(id,stazakategorija_id,imeprezime_id,vrijeme_sec,status_id,registracija,uparivanje_id,originalstatus_id,imeprezimealias_id,klubalias_id,kategorijaalias_id) VALUES (3544,361,1361,1740,1,1,1,0,Null,Null,Null);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361)
                         		AND
                         	kategorija_liga.liga_id = 102)
		AND
	datum_od &lt;= '44493'
    	AND
    datum_do is Null;</v>
      </c>
      <c r="EQ180" s="43" t="s">
        <v>0</v>
      </c>
    </row>
    <row r="181" spans="1:147" ht="15.75" thickBot="1" x14ac:dyDescent="0.3">
      <c r="A181" t="s">
        <v>0</v>
      </c>
      <c r="B181" s="48" t="str">
        <f>IF(csv!F171="","",TRIM(csv!T171))</f>
        <v>Ž45</v>
      </c>
      <c r="C181" s="27" t="s">
        <v>0</v>
      </c>
      <c r="D181" s="27" t="str">
        <f>IF(csv!F171="","",TRIM(csv!F171))</f>
        <v>Davorka</v>
      </c>
      <c r="E181" s="27" t="str">
        <f>IF(csv!E171="","",TRIM(csv!E171))</f>
        <v>Srebačić</v>
      </c>
      <c r="F181" s="27" t="s">
        <v>0</v>
      </c>
      <c r="G181" s="69" t="str">
        <f>IF(csv!M171="","",TRIM(csv!M171))</f>
        <v>1462:32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OK Varaždin</v>
      </c>
      <c r="K181" s="27" t="str">
        <f>IF(csv!Q171="","",TRIM(csv!Q171))</f>
        <v>OK Varaždin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0"/>
        <v>ok</v>
      </c>
      <c r="P181" s="43"/>
      <c r="Q181" s="48" t="str">
        <f t="shared" si="171"/>
        <v>Ž45</v>
      </c>
      <c r="R181" s="69">
        <f>IF(Q181="","",IF(COUNTIF(Q$12:Q180,Q181)=0,R180+1,R180))</f>
        <v>15</v>
      </c>
      <c r="S181" s="69">
        <f t="shared" si="172"/>
        <v>212</v>
      </c>
      <c r="T181" s="69">
        <f t="shared" si="173"/>
        <v>235</v>
      </c>
      <c r="U181" s="62" t="str">
        <f t="shared" si="174"/>
        <v>Ž45</v>
      </c>
      <c r="V181" s="43" t="s">
        <v>0</v>
      </c>
      <c r="W181" s="209" t="str">
        <f t="shared" si="175"/>
        <v>Ž45</v>
      </c>
      <c r="X181" s="259">
        <f t="shared" si="176"/>
        <v>361</v>
      </c>
      <c r="Y181" s="210" t="str">
        <f t="shared" si="157"/>
        <v/>
      </c>
      <c r="Z181" s="43" t="s">
        <v>0</v>
      </c>
      <c r="AA181" s="48" t="str">
        <f t="shared" si="177"/>
        <v>CRO</v>
      </c>
      <c r="AB181" s="69">
        <f t="shared" si="178"/>
        <v>1</v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>CRO</v>
      </c>
      <c r="AK181" s="150">
        <f t="shared" si="181"/>
        <v>1</v>
      </c>
      <c r="AL181" s="43"/>
      <c r="AM181" s="48" t="str">
        <f t="shared" si="182"/>
        <v>Davorka</v>
      </c>
      <c r="AN181" s="27" t="str">
        <f t="shared" si="183"/>
        <v>Srebačić</v>
      </c>
      <c r="AO181" s="69">
        <f t="shared" si="184"/>
        <v>1067</v>
      </c>
      <c r="AP181" s="69" t="str">
        <f t="shared" si="185"/>
        <v/>
      </c>
      <c r="AQ181" s="27" t="str">
        <f t="shared" si="186"/>
        <v>Davorka</v>
      </c>
      <c r="AR181" s="62" t="str">
        <f t="shared" si="187"/>
        <v>Srebačić</v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>Davorka</v>
      </c>
      <c r="BI181" s="27" t="str">
        <f t="shared" si="193"/>
        <v>Srebačić</v>
      </c>
      <c r="BJ181" s="69" t="str">
        <f t="shared" si="194"/>
        <v/>
      </c>
      <c r="BK181" s="49">
        <f t="shared" si="195"/>
        <v>1067</v>
      </c>
      <c r="BL181" s="43" t="s">
        <v>0</v>
      </c>
      <c r="BM181" s="48" t="str">
        <f t="shared" si="196"/>
        <v>OK Varaždin</v>
      </c>
      <c r="BN181" s="27" t="str">
        <f t="shared" si="197"/>
        <v>OK Varaždin</v>
      </c>
      <c r="BO181" s="69">
        <f t="shared" si="198"/>
        <v>11</v>
      </c>
      <c r="BP181" s="69" t="str">
        <f t="shared" si="159"/>
        <v/>
      </c>
      <c r="BQ181" s="27" t="str">
        <f t="shared" si="160"/>
        <v>OK Varaždin</v>
      </c>
      <c r="BR181" s="27" t="str" cm="1">
        <f t="array" ref="BR181">IFERROR(""&amp;INDEX(regNatjecatelj_klub,DI181),"")</f>
        <v>OK Varaždin</v>
      </c>
      <c r="BS181" s="82" t="str">
        <f t="shared" si="199"/>
        <v/>
      </c>
      <c r="BT181" s="62" t="str">
        <f t="shared" si="200"/>
        <v>OK Varaždin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Varaždin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11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>1462:32</v>
      </c>
      <c r="CP181" s="69" t="str">
        <f t="shared" si="208"/>
        <v>0</v>
      </c>
      <c r="CQ181" s="216" t="str">
        <f t="shared" si="209"/>
        <v>GREŠKA-3</v>
      </c>
      <c r="CR181" s="217">
        <f t="shared" si="156"/>
        <v>59999</v>
      </c>
      <c r="CS181" s="300">
        <v>6</v>
      </c>
      <c r="CT181" s="43" t="s">
        <v>0</v>
      </c>
      <c r="CU181" s="276" t="str">
        <f t="shared" si="210"/>
        <v xml:space="preserve">Davorka Srebačić – Molim u OEventu provjeriti i ispraviti rezultat – vrijeme (1462:32) i classifier (0).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>Ž</v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>Davorka – Srebačić</v>
      </c>
      <c r="DI181" s="49">
        <f t="shared" si="214"/>
        <v>743</v>
      </c>
      <c r="DJ181" s="43" t="s">
        <v>0</v>
      </c>
      <c r="DK181" s="48" t="str">
        <f t="shared" si="215"/>
        <v>Davorka – Srebačić – OK Varaždin</v>
      </c>
      <c r="DL181" s="49">
        <f t="shared" si="216"/>
        <v>743</v>
      </c>
      <c r="DM181" s="43" t="s">
        <v>0</v>
      </c>
      <c r="DN181" s="48" t="str">
        <f t="shared" si="217"/>
        <v>Davorka – Srebačić – OK Varaždin – Ž45</v>
      </c>
      <c r="DO181" s="49">
        <f t="shared" si="218"/>
        <v>743</v>
      </c>
      <c r="DP181" s="43" t="s">
        <v>0</v>
      </c>
      <c r="DQ181" s="54">
        <f t="shared" si="219"/>
        <v>743</v>
      </c>
      <c r="DR181" s="49" cm="1">
        <f t="array" ref="DR181">IF(DQ181&lt;&gt;"",INDEX(regNatjecatelj_id,DQ181,0),IF(BF181&lt;&gt;"",BF181,""))</f>
        <v>1067</v>
      </c>
      <c r="DS181" s="43" t="s">
        <v>0</v>
      </c>
      <c r="DT181" s="54" t="str">
        <f t="shared" si="220"/>
        <v>imepre</v>
      </c>
      <c r="DU181" s="69" t="str">
        <f t="shared" si="166"/>
        <v>klu</v>
      </c>
      <c r="DV181" s="69" t="str">
        <f t="shared" si="221"/>
        <v>kat</v>
      </c>
      <c r="DW181" s="69" t="str">
        <f t="shared" si="222"/>
        <v>ot</v>
      </c>
      <c r="DX181" s="62" t="str">
        <f t="shared" si="223"/>
        <v>imepre-klu-kat-ot</v>
      </c>
      <c r="DY181" s="43" t="s">
        <v>0</v>
      </c>
      <c r="DZ181" s="54">
        <f>IF(AN181="","",MAX(DZ$12:DZ180)+1)</f>
        <v>3545</v>
      </c>
      <c r="EA181" s="69">
        <f t="shared" si="224"/>
        <v>361</v>
      </c>
      <c r="EB181" s="69">
        <f t="shared" si="225"/>
        <v>1067</v>
      </c>
      <c r="EC181" s="69">
        <f t="shared" si="226"/>
        <v>59999</v>
      </c>
      <c r="ED181" s="69">
        <f t="shared" si="227"/>
        <v>6</v>
      </c>
      <c r="EE181" s="69">
        <f t="shared" si="167"/>
        <v>1</v>
      </c>
      <c r="EF181" s="69">
        <f t="shared" si="228"/>
        <v>2</v>
      </c>
      <c r="EG181" s="69" t="str">
        <f t="shared" si="229"/>
        <v>0</v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>INSERT INTO rezultat(id,stazakategorija_id,imeprezime_id,vrijeme_sec,status_id,registracija,uparivanje_id,originalstatus_id,imeprezimealias_id,klubalias_id,kategorijaalias_id) VALUES (3545,361,1067,59999,6,1,2,0,Null,Null,Null);</v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 xml:space="preserve">
INSERT INTO rezultat(id,stazakategorija_id,imeprezime_id,vrijeme_sec,status_id,registracija,uparivanje_id,originalstatus_id,imeprezimealias_id,klubalias_id,kategorijaalias_id) VALUES (3545,361,1067,59999,6,1,2,0,Null,Null,Null);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Ž45</v>
      </c>
      <c r="C182" s="27" t="s">
        <v>0</v>
      </c>
      <c r="D182" s="27" t="str">
        <f>IF(csv!F172="","",TRIM(csv!F172))</f>
        <v>Vacant</v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>0</v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0"/>
        <v/>
      </c>
      <c r="P182" s="43"/>
      <c r="Q182" s="48" t="str">
        <f t="shared" si="171"/>
        <v>Ž45</v>
      </c>
      <c r="R182" s="69">
        <f>IF(Q182="","",IF(COUNTIF(Q$12:Q181,Q182)=0,R181+1,R181))</f>
        <v>15</v>
      </c>
      <c r="S182" s="69">
        <f t="shared" si="172"/>
        <v>212</v>
      </c>
      <c r="T182" s="69">
        <f t="shared" si="173"/>
        <v>235</v>
      </c>
      <c r="U182" s="62" t="str">
        <f t="shared" si="174"/>
        <v>Ž45</v>
      </c>
      <c r="V182" s="43" t="s">
        <v>0</v>
      </c>
      <c r="W182" s="209" t="str">
        <f t="shared" si="175"/>
        <v/>
      </c>
      <c r="X182" s="259" t="str">
        <f t="shared" si="176"/>
        <v/>
      </c>
      <c r="Y182" s="210" t="str">
        <f t="shared" si="157"/>
        <v/>
      </c>
      <c r="Z182" s="43" t="s">
        <v>0</v>
      </c>
      <c r="AA182" s="48" t="str">
        <f t="shared" si="177"/>
        <v/>
      </c>
      <c r="AB182" s="69" t="str">
        <f t="shared" si="178"/>
        <v/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/>
      </c>
      <c r="AK182" s="150" t="str">
        <f t="shared" si="181"/>
        <v/>
      </c>
      <c r="AL182" s="43"/>
      <c r="AM182" s="48" t="str">
        <f t="shared" si="182"/>
        <v/>
      </c>
      <c r="AN182" s="27" t="str">
        <f t="shared" si="183"/>
        <v/>
      </c>
      <c r="AO182" s="69" t="str">
        <f t="shared" si="184"/>
        <v/>
      </c>
      <c r="AP182" s="69" t="str">
        <f t="shared" si="185"/>
        <v/>
      </c>
      <c r="AQ182" s="27" t="str">
        <f t="shared" si="186"/>
        <v/>
      </c>
      <c r="AR182" s="62" t="str">
        <f t="shared" si="187"/>
        <v/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/>
      </c>
      <c r="BI182" s="27" t="str">
        <f t="shared" si="193"/>
        <v/>
      </c>
      <c r="BJ182" s="69" t="str">
        <f t="shared" si="194"/>
        <v/>
      </c>
      <c r="BK182" s="49" t="str">
        <f t="shared" si="195"/>
        <v/>
      </c>
      <c r="BL182" s="43" t="s">
        <v>0</v>
      </c>
      <c r="BM182" s="48" t="str">
        <f t="shared" si="196"/>
        <v/>
      </c>
      <c r="BN182" s="27" t="str">
        <f t="shared" si="197"/>
        <v/>
      </c>
      <c r="BO182" s="69" t="str">
        <f t="shared" si="198"/>
        <v/>
      </c>
      <c r="BP182" s="69" t="str">
        <f t="shared" si="159"/>
        <v/>
      </c>
      <c r="BQ182" s="27" t="str">
        <f t="shared" si="160"/>
        <v/>
      </c>
      <c r="BR182" s="27" t="str" cm="1">
        <f t="array" ref="BR182">IFERROR(""&amp;INDEX(regNatjecatelj_klub,DI182),"")</f>
        <v/>
      </c>
      <c r="BS182" s="82" t="str">
        <f t="shared" si="199"/>
        <v/>
      </c>
      <c r="BT182" s="62" t="str">
        <f t="shared" si="200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07"/>
        <v/>
      </c>
      <c r="CP182" s="69" t="str">
        <f t="shared" si="208"/>
        <v>0</v>
      </c>
      <c r="CQ182" s="216" t="str">
        <f t="shared" si="209"/>
        <v/>
      </c>
      <c r="CR182" s="217" t="str">
        <f t="shared" si="156"/>
        <v/>
      </c>
      <c r="CS182" s="150" t="str">
        <f t="shared" si="161"/>
        <v/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>Ž</v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/>
      </c>
      <c r="DI182" s="49" t="str">
        <f t="shared" si="214"/>
        <v/>
      </c>
      <c r="DJ182" s="43" t="s">
        <v>0</v>
      </c>
      <c r="DK182" s="48" t="str">
        <f t="shared" si="215"/>
        <v/>
      </c>
      <c r="DL182" s="49" t="str">
        <f t="shared" si="216"/>
        <v/>
      </c>
      <c r="DM182" s="43" t="s">
        <v>0</v>
      </c>
      <c r="DN182" s="48" t="str">
        <f t="shared" si="217"/>
        <v/>
      </c>
      <c r="DO182" s="49" t="str">
        <f t="shared" si="218"/>
        <v/>
      </c>
      <c r="DP182" s="43" t="s">
        <v>0</v>
      </c>
      <c r="DQ182" s="54" t="str">
        <f t="shared" si="219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0"/>
        <v/>
      </c>
      <c r="DU182" s="69" t="str">
        <f t="shared" si="166"/>
        <v/>
      </c>
      <c r="DV182" s="69" t="str">
        <f t="shared" si="221"/>
        <v/>
      </c>
      <c r="DW182" s="69" t="str">
        <f t="shared" si="222"/>
        <v/>
      </c>
      <c r="DX182" s="62" t="str">
        <f t="shared" si="223"/>
        <v/>
      </c>
      <c r="DY182" s="43" t="s">
        <v>0</v>
      </c>
      <c r="DZ182" s="54" t="str">
        <f>IF(AN182="","",MAX(DZ$12:DZ181)+1)</f>
        <v/>
      </c>
      <c r="EA182" s="69" t="str">
        <f t="shared" si="224"/>
        <v/>
      </c>
      <c r="EB182" s="69" t="str">
        <f t="shared" si="225"/>
        <v/>
      </c>
      <c r="EC182" s="69" t="str">
        <f t="shared" si="226"/>
        <v/>
      </c>
      <c r="ED182" s="69" t="str">
        <f t="shared" si="227"/>
        <v/>
      </c>
      <c r="EE182" s="69" t="str">
        <f t="shared" si="167"/>
        <v/>
      </c>
      <c r="EF182" s="69" t="str">
        <f t="shared" si="228"/>
        <v/>
      </c>
      <c r="EG182" s="69" t="str">
        <f t="shared" si="229"/>
        <v/>
      </c>
      <c r="EH182" s="69" t="str">
        <f t="shared" si="168"/>
        <v/>
      </c>
      <c r="EI182" s="69" t="str">
        <f t="shared" si="230"/>
        <v/>
      </c>
      <c r="EJ182" s="49" t="str">
        <f t="shared" si="231"/>
        <v/>
      </c>
      <c r="EK182" s="43" t="s">
        <v>0</v>
      </c>
      <c r="EL182" s="16" t="str">
        <f t="shared" si="232"/>
        <v/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Ž45</v>
      </c>
      <c r="C183" s="27" t="s">
        <v>0</v>
      </c>
      <c r="D183" s="27" t="str">
        <f>IF(csv!F173="","",TRIM(csv!F173))</f>
        <v>Petra</v>
      </c>
      <c r="E183" s="27" t="str">
        <f>IF(csv!E173="","",TRIM(csv!E173))</f>
        <v>Turk</v>
      </c>
      <c r="F183" s="27" t="s">
        <v>0</v>
      </c>
      <c r="G183" s="69" t="str">
        <f>IF(csv!M173="","",TRIM(csv!M173))</f>
        <v/>
      </c>
      <c r="H183" s="69" t="str">
        <f>IF(csv!N173="","",TRIM(csv!N173))</f>
        <v>1</v>
      </c>
      <c r="I183" s="27" t="s">
        <v>0</v>
      </c>
      <c r="J183" s="27" t="str">
        <f>IF(csv!P173="","",TRIM(csv!P173))</f>
        <v>OKM</v>
      </c>
      <c r="K183" s="27" t="str">
        <f>IF(csv!Q173="","",TRIM(csv!Q173))</f>
        <v>OK Medjimurje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0"/>
        <v>ok</v>
      </c>
      <c r="P183" s="43"/>
      <c r="Q183" s="48" t="str">
        <f t="shared" si="171"/>
        <v>Ž45</v>
      </c>
      <c r="R183" s="69">
        <f>IF(Q183="","",IF(COUNTIF(Q$12:Q182,Q183)=0,R182+1,R182))</f>
        <v>15</v>
      </c>
      <c r="S183" s="69">
        <f t="shared" si="172"/>
        <v>212</v>
      </c>
      <c r="T183" s="69">
        <f t="shared" si="173"/>
        <v>235</v>
      </c>
      <c r="U183" s="62" t="str">
        <f t="shared" si="174"/>
        <v>Ž45</v>
      </c>
      <c r="V183" s="43" t="s">
        <v>0</v>
      </c>
      <c r="W183" s="209" t="str">
        <f t="shared" si="175"/>
        <v>Ž45</v>
      </c>
      <c r="X183" s="259">
        <f t="shared" si="176"/>
        <v>361</v>
      </c>
      <c r="Y183" s="210" t="str">
        <f t="shared" si="157"/>
        <v/>
      </c>
      <c r="Z183" s="43" t="s">
        <v>0</v>
      </c>
      <c r="AA183" s="48" t="str">
        <f t="shared" si="177"/>
        <v>CRO</v>
      </c>
      <c r="AB183" s="69">
        <f t="shared" si="178"/>
        <v>1</v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>CRO</v>
      </c>
      <c r="AK183" s="150">
        <f t="shared" si="181"/>
        <v>1</v>
      </c>
      <c r="AL183" s="43"/>
      <c r="AM183" s="48" t="str">
        <f t="shared" si="182"/>
        <v>Petra</v>
      </c>
      <c r="AN183" s="27" t="str">
        <f t="shared" si="183"/>
        <v>Turk</v>
      </c>
      <c r="AO183" s="69">
        <f t="shared" si="184"/>
        <v>1527</v>
      </c>
      <c r="AP183" s="69" t="str">
        <f t="shared" si="185"/>
        <v/>
      </c>
      <c r="AQ183" s="27" t="str">
        <f t="shared" si="186"/>
        <v>Petra</v>
      </c>
      <c r="AR183" s="62" t="str">
        <f t="shared" si="187"/>
        <v>Turk</v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>Petra</v>
      </c>
      <c r="BI183" s="27" t="str">
        <f t="shared" si="193"/>
        <v>Turk</v>
      </c>
      <c r="BJ183" s="69" t="str">
        <f t="shared" si="194"/>
        <v/>
      </c>
      <c r="BK183" s="49">
        <f t="shared" si="195"/>
        <v>1527</v>
      </c>
      <c r="BL183" s="43" t="s">
        <v>0</v>
      </c>
      <c r="BM183" s="48" t="str">
        <f t="shared" si="196"/>
        <v>OKM</v>
      </c>
      <c r="BN183" s="27" t="str">
        <f t="shared" si="197"/>
        <v>OK Medjimurje</v>
      </c>
      <c r="BO183" s="69" t="str">
        <f t="shared" si="198"/>
        <v>NEMA</v>
      </c>
      <c r="BP183" s="69">
        <f t="shared" si="159"/>
        <v>2</v>
      </c>
      <c r="BQ183" s="27" t="str">
        <f t="shared" si="160"/>
        <v>OK Međimurje</v>
      </c>
      <c r="BR183" s="27" t="str" cm="1">
        <f t="array" ref="BR183">IFERROR(""&amp;INDEX(regNatjecatelj_klub,DI183),"")</f>
        <v>OK Međimurje</v>
      </c>
      <c r="BS183" s="82" t="str">
        <f t="shared" si="199"/>
        <v/>
      </c>
      <c r="BT183" s="62" t="str">
        <f t="shared" si="200"/>
        <v>OK Međimurje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Međimurje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7</v>
      </c>
      <c r="CM183" s="150">
        <f>IF(BP183="","",IF(BP183&lt;&gt;"NEMA",BP183,IF(CE183&lt;&gt;"",CE183,IFERROR(INDEX(CM$12:CM182,MATCH(BN183,BN$12:BN182,0)),""))))</f>
        <v>2</v>
      </c>
      <c r="CN183" s="43" t="s">
        <v>0</v>
      </c>
      <c r="CO183" s="54" t="str">
        <f t="shared" si="207"/>
        <v/>
      </c>
      <c r="CP183" s="69" t="str">
        <f t="shared" si="208"/>
        <v>1</v>
      </c>
      <c r="CQ183" s="216" t="str">
        <f t="shared" si="209"/>
        <v/>
      </c>
      <c r="CR183" s="217" t="str">
        <f t="shared" si="156"/>
        <v/>
      </c>
      <c r="CS183" s="150">
        <f t="shared" si="161"/>
        <v>6</v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>Ž</v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>Petra – Turk</v>
      </c>
      <c r="DI183" s="49">
        <f t="shared" si="214"/>
        <v>572</v>
      </c>
      <c r="DJ183" s="43" t="s">
        <v>0</v>
      </c>
      <c r="DK183" s="48" t="str">
        <f t="shared" si="215"/>
        <v>Petra – Turk – OK Međimurje</v>
      </c>
      <c r="DL183" s="49">
        <f t="shared" si="216"/>
        <v>572</v>
      </c>
      <c r="DM183" s="43" t="s">
        <v>0</v>
      </c>
      <c r="DN183" s="48" t="str">
        <f t="shared" si="217"/>
        <v>Petra – Turk – OK Međimurje – Ž45</v>
      </c>
      <c r="DO183" s="49" t="str">
        <f t="shared" si="218"/>
        <v>NEMA</v>
      </c>
      <c r="DP183" s="43" t="s">
        <v>0</v>
      </c>
      <c r="DQ183" s="54">
        <f t="shared" si="219"/>
        <v>572</v>
      </c>
      <c r="DR183" s="49" cm="1">
        <f t="array" ref="DR183">IF(DQ183&lt;&gt;"",INDEX(regNatjecatelj_id,DQ183,0),IF(BF183&lt;&gt;"",BF183,""))</f>
        <v>1527</v>
      </c>
      <c r="DS183" s="43" t="s">
        <v>0</v>
      </c>
      <c r="DT183" s="54" t="str">
        <f t="shared" si="220"/>
        <v>imepre</v>
      </c>
      <c r="DU183" s="69" t="str">
        <f t="shared" si="166"/>
        <v>klu(ali)</v>
      </c>
      <c r="DV183" s="69" t="str">
        <f t="shared" si="221"/>
        <v>kat</v>
      </c>
      <c r="DW183" s="69" t="str">
        <f t="shared" si="222"/>
        <v/>
      </c>
      <c r="DX183" s="62" t="str">
        <f t="shared" si="223"/>
        <v>imepre-klu(ali)-kat</v>
      </c>
      <c r="DY183" s="43" t="s">
        <v>0</v>
      </c>
      <c r="DZ183" s="54">
        <f>IF(AN183="","",MAX(DZ$12:DZ182)+1)</f>
        <v>3546</v>
      </c>
      <c r="EA183" s="69">
        <f t="shared" si="224"/>
        <v>361</v>
      </c>
      <c r="EB183" s="69">
        <f t="shared" si="225"/>
        <v>1527</v>
      </c>
      <c r="EC183" s="69" t="str">
        <f t="shared" si="226"/>
        <v/>
      </c>
      <c r="ED183" s="69">
        <f t="shared" si="227"/>
        <v>6</v>
      </c>
      <c r="EE183" s="69">
        <f t="shared" si="167"/>
        <v>0</v>
      </c>
      <c r="EF183" s="69">
        <f t="shared" si="228"/>
        <v>3</v>
      </c>
      <c r="EG183" s="69" t="str">
        <f t="shared" si="229"/>
        <v>1</v>
      </c>
      <c r="EH183" s="69" t="str">
        <f t="shared" si="168"/>
        <v/>
      </c>
      <c r="EI183" s="69">
        <f t="shared" si="230"/>
        <v>2</v>
      </c>
      <c r="EJ183" s="49" t="str">
        <f t="shared" si="231"/>
        <v/>
      </c>
      <c r="EK183" s="43" t="s">
        <v>0</v>
      </c>
      <c r="EL183" s="16" t="str">
        <f t="shared" si="232"/>
        <v>INSERT INTO rezultat(id,stazakategorija_id,imeprezime_id,vrijeme_sec,status_id,registracija,uparivanje_id,originalstatus_id,imeprezimealias_id,klubalias_id,kategorijaalias_id) VALUES (3546,361,1527,Null,6,0,3,1,Null,2,Null);</v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 xml:space="preserve">
INSERT INTO rezultat(id,stazakategorija_id,imeprezime_id,vrijeme_sec,status_id,registracija,uparivanje_id,originalstatus_id,imeprezimealias_id,klubalias_id,kategorijaalias_id) VALUES (3546,361,1527,Null,6,0,3,1,Null,2,Null);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Ž45</v>
      </c>
      <c r="C184" s="27" t="s">
        <v>0</v>
      </c>
      <c r="D184" s="27" t="str">
        <f>IF(csv!F174="","",TRIM(csv!F174))</f>
        <v>Sandra</v>
      </c>
      <c r="E184" s="27" t="str">
        <f>IF(csv!E174="","",TRIM(csv!E174))</f>
        <v>Perica Cvjetko</v>
      </c>
      <c r="F184" s="27" t="s">
        <v>0</v>
      </c>
      <c r="G184" s="69" t="str">
        <f>IF(csv!M174="","",TRIM(csv!M174))</f>
        <v/>
      </c>
      <c r="H184" s="69" t="str">
        <f>IF(csv!N174="","",TRIM(csv!N174))</f>
        <v>1</v>
      </c>
      <c r="I184" s="27" t="s">
        <v>0</v>
      </c>
      <c r="J184" s="27" t="str">
        <f>IF(csv!P174="","",TRIM(csv!P174))</f>
        <v>JAP</v>
      </c>
      <c r="K184" s="27" t="str">
        <f>IF(csv!Q174="","",TRIM(csv!Q174))</f>
        <v>OK Japetić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0"/>
        <v>ok</v>
      </c>
      <c r="P184" s="43"/>
      <c r="Q184" s="48" t="str">
        <f t="shared" si="171"/>
        <v>Ž45</v>
      </c>
      <c r="R184" s="69">
        <f>IF(Q184="","",IF(COUNTIF(Q$12:Q183,Q184)=0,R183+1,R183))</f>
        <v>15</v>
      </c>
      <c r="S184" s="69">
        <f t="shared" si="172"/>
        <v>212</v>
      </c>
      <c r="T184" s="69">
        <f t="shared" si="173"/>
        <v>235</v>
      </c>
      <c r="U184" s="62" t="str">
        <f t="shared" si="174"/>
        <v>Ž45</v>
      </c>
      <c r="V184" s="43" t="s">
        <v>0</v>
      </c>
      <c r="W184" s="209" t="str">
        <f t="shared" si="175"/>
        <v>Ž45</v>
      </c>
      <c r="X184" s="259">
        <f t="shared" si="176"/>
        <v>361</v>
      </c>
      <c r="Y184" s="210" t="str">
        <f t="shared" si="157"/>
        <v/>
      </c>
      <c r="Z184" s="43" t="s">
        <v>0</v>
      </c>
      <c r="AA184" s="48" t="str">
        <f t="shared" si="177"/>
        <v>CRO</v>
      </c>
      <c r="AB184" s="69">
        <f t="shared" si="178"/>
        <v>1</v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>CRO</v>
      </c>
      <c r="AK184" s="150">
        <f t="shared" si="181"/>
        <v>1</v>
      </c>
      <c r="AL184" s="43"/>
      <c r="AM184" s="48" t="str">
        <f t="shared" si="182"/>
        <v>Sandra</v>
      </c>
      <c r="AN184" s="27" t="str">
        <f t="shared" si="183"/>
        <v>Perica Cvjetko</v>
      </c>
      <c r="AO184" s="69">
        <f t="shared" si="184"/>
        <v>1860</v>
      </c>
      <c r="AP184" s="69" t="str">
        <f t="shared" si="185"/>
        <v/>
      </c>
      <c r="AQ184" s="27" t="str">
        <f t="shared" si="186"/>
        <v>Sandra</v>
      </c>
      <c r="AR184" s="62" t="str">
        <f t="shared" si="187"/>
        <v>Perica Cvjetko</v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>Sandra</v>
      </c>
      <c r="BI184" s="27" t="str">
        <f t="shared" si="193"/>
        <v>Perica Cvjetko</v>
      </c>
      <c r="BJ184" s="69" t="str">
        <f t="shared" si="194"/>
        <v/>
      </c>
      <c r="BK184" s="49">
        <f t="shared" si="195"/>
        <v>1860</v>
      </c>
      <c r="BL184" s="43" t="s">
        <v>0</v>
      </c>
      <c r="BM184" s="48" t="str">
        <f t="shared" si="196"/>
        <v>JAP</v>
      </c>
      <c r="BN184" s="27" t="str">
        <f t="shared" si="197"/>
        <v>OK Japetić</v>
      </c>
      <c r="BO184" s="69">
        <f t="shared" si="198"/>
        <v>3</v>
      </c>
      <c r="BP184" s="69" t="str">
        <f t="shared" si="159"/>
        <v/>
      </c>
      <c r="BQ184" s="27" t="str">
        <f t="shared" si="160"/>
        <v>OK Japetić</v>
      </c>
      <c r="BR184" s="27" t="str" cm="1">
        <f t="array" ref="BR184">IFERROR(""&amp;INDEX(regNatjecatelj_klub,DI184),"")</f>
        <v>OK Japetić</v>
      </c>
      <c r="BS184" s="82" t="str">
        <f t="shared" si="199"/>
        <v/>
      </c>
      <c r="BT184" s="62" t="str">
        <f t="shared" si="200"/>
        <v>OK Japetić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Japetić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3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>1</v>
      </c>
      <c r="CQ184" s="216" t="str">
        <f t="shared" si="209"/>
        <v/>
      </c>
      <c r="CR184" s="217" t="str">
        <f t="shared" si="156"/>
        <v/>
      </c>
      <c r="CS184" s="150">
        <f t="shared" si="161"/>
        <v>6</v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>Ž</v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>Sandra – Perica Cvjetko</v>
      </c>
      <c r="DI184" s="49">
        <f t="shared" si="214"/>
        <v>225</v>
      </c>
      <c r="DJ184" s="43" t="s">
        <v>0</v>
      </c>
      <c r="DK184" s="48" t="str">
        <f t="shared" si="215"/>
        <v>Sandra – Perica Cvjetko – OK Japetić</v>
      </c>
      <c r="DL184" s="49">
        <f t="shared" si="216"/>
        <v>225</v>
      </c>
      <c r="DM184" s="43" t="s">
        <v>0</v>
      </c>
      <c r="DN184" s="48" t="str">
        <f t="shared" si="217"/>
        <v>Sandra – Perica Cvjetko – OK Japetić – Ž45</v>
      </c>
      <c r="DO184" s="49">
        <f t="shared" si="218"/>
        <v>225</v>
      </c>
      <c r="DP184" s="43" t="s">
        <v>0</v>
      </c>
      <c r="DQ184" s="54">
        <f t="shared" si="219"/>
        <v>225</v>
      </c>
      <c r="DR184" s="49" cm="1">
        <f t="array" ref="DR184">IF(DQ184&lt;&gt;"",INDEX(regNatjecatelj_id,DQ184,0),IF(BF184&lt;&gt;"",BF184,""))</f>
        <v>1860</v>
      </c>
      <c r="DS184" s="43" t="s">
        <v>0</v>
      </c>
      <c r="DT184" s="54" t="str">
        <f t="shared" si="220"/>
        <v>imepre</v>
      </c>
      <c r="DU184" s="69" t="str">
        <f t="shared" si="166"/>
        <v>klu</v>
      </c>
      <c r="DV184" s="69" t="str">
        <f t="shared" si="221"/>
        <v>kat</v>
      </c>
      <c r="DW184" s="69" t="str">
        <f t="shared" si="222"/>
        <v/>
      </c>
      <c r="DX184" s="62" t="str">
        <f t="shared" si="223"/>
        <v>imepre-klu-kat</v>
      </c>
      <c r="DY184" s="43" t="s">
        <v>0</v>
      </c>
      <c r="DZ184" s="54">
        <f>IF(AN184="","",MAX(DZ$12:DZ183)+1)</f>
        <v>3547</v>
      </c>
      <c r="EA184" s="69">
        <f t="shared" si="224"/>
        <v>361</v>
      </c>
      <c r="EB184" s="69">
        <f t="shared" si="225"/>
        <v>1860</v>
      </c>
      <c r="EC184" s="69" t="str">
        <f t="shared" si="226"/>
        <v/>
      </c>
      <c r="ED184" s="69">
        <f t="shared" si="227"/>
        <v>6</v>
      </c>
      <c r="EE184" s="69">
        <f t="shared" si="167"/>
        <v>1</v>
      </c>
      <c r="EF184" s="69">
        <f t="shared" si="228"/>
        <v>1</v>
      </c>
      <c r="EG184" s="69" t="str">
        <f t="shared" si="229"/>
        <v>1</v>
      </c>
      <c r="EH184" s="69" t="str">
        <f t="shared" si="168"/>
        <v/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>INSERT INTO rezultat(id,stazakategorija_id,imeprezime_id,vrijeme_sec,status_id,registracija,uparivanje_id,originalstatus_id,imeprezimealias_id,klubalias_id,kategorijaalias_id) VALUES (3547,361,1860,Null,6,1,1,1,Null,Null,Null);</v>
      </c>
      <c r="EM184" s="43" t="s">
        <v>0</v>
      </c>
      <c r="EN184" s="16" t="str">
        <f t="shared" si="169"/>
        <v/>
      </c>
      <c r="EO184" s="43" t="s">
        <v>0</v>
      </c>
      <c r="EP184" s="167" t="str">
        <f t="shared" si="233"/>
        <v xml:space="preserve">
INSERT INTO rezultat(id,stazakategorija_id,imeprezime_id,vrijeme_sec,status_id,registracija,uparivanje_id,originalstatus_id,imeprezimealias_id,klubalias_id,kategorijaalias_id) VALUES (3547,361,1860,Null,6,1,1,1,Null,Null,Null);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Ž45</v>
      </c>
      <c r="C185" s="27" t="s">
        <v>0</v>
      </c>
      <c r="D185" s="27" t="str">
        <f>IF(csv!F175="","",TRIM(csv!F175))</f>
        <v>Ana-Marija</v>
      </c>
      <c r="E185" s="27" t="str">
        <f>IF(csv!E175="","",TRIM(csv!E175))</f>
        <v>Pavić</v>
      </c>
      <c r="F185" s="27" t="s">
        <v>0</v>
      </c>
      <c r="G185" s="69" t="str">
        <f>IF(csv!M175="","",TRIM(csv!M175))</f>
        <v/>
      </c>
      <c r="H185" s="69" t="str">
        <f>IF(csv!N175="","",TRIM(csv!N175))</f>
        <v>1</v>
      </c>
      <c r="I185" s="27" t="s">
        <v>0</v>
      </c>
      <c r="J185" s="27" t="str">
        <f>IF(csv!P175="","",TRIM(csv!P175))</f>
        <v>Vihor</v>
      </c>
      <c r="K185" s="27" t="str">
        <f>IF(csv!Q175="","",TRIM(csv!Q175))</f>
        <v>OK Vihor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0"/>
        <v>ok</v>
      </c>
      <c r="P185" s="43"/>
      <c r="Q185" s="48" t="str">
        <f t="shared" si="171"/>
        <v>Ž45</v>
      </c>
      <c r="R185" s="69">
        <f>IF(Q185="","",IF(COUNTIF(Q$12:Q184,Q185)=0,R184+1,R184))</f>
        <v>15</v>
      </c>
      <c r="S185" s="69">
        <f t="shared" si="172"/>
        <v>212</v>
      </c>
      <c r="T185" s="69">
        <f t="shared" si="173"/>
        <v>235</v>
      </c>
      <c r="U185" s="62" t="str">
        <f t="shared" si="174"/>
        <v>Ž45</v>
      </c>
      <c r="V185" s="43" t="s">
        <v>0</v>
      </c>
      <c r="W185" s="209" t="str">
        <f t="shared" si="175"/>
        <v>Ž45</v>
      </c>
      <c r="X185" s="259">
        <f t="shared" si="176"/>
        <v>361</v>
      </c>
      <c r="Y185" s="210" t="str">
        <f t="shared" si="157"/>
        <v/>
      </c>
      <c r="Z185" s="43" t="s">
        <v>0</v>
      </c>
      <c r="AA185" s="48" t="str">
        <f t="shared" si="177"/>
        <v>CRO</v>
      </c>
      <c r="AB185" s="69">
        <f t="shared" si="178"/>
        <v>1</v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>CRO</v>
      </c>
      <c r="AK185" s="150">
        <f t="shared" si="181"/>
        <v>1</v>
      </c>
      <c r="AL185" s="43"/>
      <c r="AM185" s="48" t="str">
        <f t="shared" si="182"/>
        <v>Ana-Marija</v>
      </c>
      <c r="AN185" s="27" t="str">
        <f t="shared" si="183"/>
        <v>Pavić</v>
      </c>
      <c r="AO185" s="69">
        <f t="shared" si="184"/>
        <v>1189</v>
      </c>
      <c r="AP185" s="69" t="str">
        <f t="shared" si="185"/>
        <v/>
      </c>
      <c r="AQ185" s="27" t="str">
        <f t="shared" si="186"/>
        <v>Ana-Marija</v>
      </c>
      <c r="AR185" s="62" t="str">
        <f t="shared" si="187"/>
        <v>Pavić</v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>Ana-Marija</v>
      </c>
      <c r="BI185" s="27" t="str">
        <f t="shared" si="193"/>
        <v>Pavić</v>
      </c>
      <c r="BJ185" s="69" t="str">
        <f t="shared" si="194"/>
        <v/>
      </c>
      <c r="BK185" s="49">
        <f t="shared" si="195"/>
        <v>1189</v>
      </c>
      <c r="BL185" s="43" t="s">
        <v>0</v>
      </c>
      <c r="BM185" s="48" t="str">
        <f t="shared" si="196"/>
        <v>Vihor</v>
      </c>
      <c r="BN185" s="27" t="str">
        <f t="shared" si="197"/>
        <v>OK Vihor</v>
      </c>
      <c r="BO185" s="69">
        <f t="shared" si="198"/>
        <v>12</v>
      </c>
      <c r="BP185" s="69" t="str">
        <f t="shared" si="159"/>
        <v/>
      </c>
      <c r="BQ185" s="27" t="str">
        <f t="shared" si="160"/>
        <v>OK Vihor</v>
      </c>
      <c r="BR185" s="27" t="str" cm="1">
        <f t="array" ref="BR185">IFERROR(""&amp;INDEX(regNatjecatelj_klub,DI185),"")</f>
        <v>OK Vihor</v>
      </c>
      <c r="BS185" s="82" t="str">
        <f t="shared" si="199"/>
        <v/>
      </c>
      <c r="BT185" s="62" t="str">
        <f t="shared" si="200"/>
        <v>OK Vihor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Vihor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12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07"/>
        <v/>
      </c>
      <c r="CP185" s="69" t="str">
        <f t="shared" si="208"/>
        <v>1</v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>
        <f t="shared" si="161"/>
        <v>6</v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>Ž</v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>Ana-Marija – Pavić</v>
      </c>
      <c r="DI185" s="49">
        <f t="shared" si="214"/>
        <v>994</v>
      </c>
      <c r="DJ185" s="43" t="s">
        <v>0</v>
      </c>
      <c r="DK185" s="48" t="str">
        <f t="shared" si="215"/>
        <v>Ana-Marija – Pavić – OK Vihor</v>
      </c>
      <c r="DL185" s="49">
        <f t="shared" si="216"/>
        <v>994</v>
      </c>
      <c r="DM185" s="43" t="s">
        <v>0</v>
      </c>
      <c r="DN185" s="48" t="str">
        <f t="shared" si="217"/>
        <v>Ana-Marija – Pavić – OK Vihor – Ž45</v>
      </c>
      <c r="DO185" s="49">
        <f t="shared" si="218"/>
        <v>994</v>
      </c>
      <c r="DP185" s="43" t="s">
        <v>0</v>
      </c>
      <c r="DQ185" s="54">
        <f t="shared" si="219"/>
        <v>994</v>
      </c>
      <c r="DR185" s="49" cm="1">
        <f t="array" ref="DR185">IF(DQ185&lt;&gt;"",INDEX(regNatjecatelj_id,DQ185,0),IF(BF185&lt;&gt;"",BF185,""))</f>
        <v>1189</v>
      </c>
      <c r="DS185" s="43" t="s">
        <v>0</v>
      </c>
      <c r="DT185" s="54" t="str">
        <f t="shared" si="220"/>
        <v>imepre</v>
      </c>
      <c r="DU185" s="69" t="str">
        <f t="shared" si="166"/>
        <v>klu</v>
      </c>
      <c r="DV185" s="69" t="str">
        <f t="shared" si="221"/>
        <v>kat</v>
      </c>
      <c r="DW185" s="69" t="str">
        <f t="shared" si="222"/>
        <v/>
      </c>
      <c r="DX185" s="62" t="str">
        <f t="shared" si="223"/>
        <v>imepre-klu-kat</v>
      </c>
      <c r="DY185" s="43" t="s">
        <v>0</v>
      </c>
      <c r="DZ185" s="54">
        <f>IF(AN185="","",MAX(DZ$12:DZ184)+1)</f>
        <v>3548</v>
      </c>
      <c r="EA185" s="69">
        <f t="shared" si="224"/>
        <v>361</v>
      </c>
      <c r="EB185" s="69">
        <f t="shared" si="225"/>
        <v>1189</v>
      </c>
      <c r="EC185" s="69" t="str">
        <f t="shared" si="226"/>
        <v/>
      </c>
      <c r="ED185" s="69">
        <f t="shared" si="227"/>
        <v>6</v>
      </c>
      <c r="EE185" s="69">
        <f t="shared" si="167"/>
        <v>1</v>
      </c>
      <c r="EF185" s="69">
        <f t="shared" si="228"/>
        <v>1</v>
      </c>
      <c r="EG185" s="69" t="str">
        <f t="shared" si="229"/>
        <v>1</v>
      </c>
      <c r="EH185" s="69" t="str">
        <f t="shared" si="168"/>
        <v/>
      </c>
      <c r="EI185" s="69" t="str">
        <f t="shared" si="230"/>
        <v/>
      </c>
      <c r="EJ185" s="49" t="str">
        <f t="shared" si="231"/>
        <v/>
      </c>
      <c r="EK185" s="43" t="s">
        <v>0</v>
      </c>
      <c r="EL185" s="16" t="str">
        <f t="shared" si="232"/>
        <v>INSERT INTO rezultat(id,stazakategorija_id,imeprezime_id,vrijeme_sec,status_id,registracija,uparivanje_id,originalstatus_id,imeprezimealias_id,klubalias_id,kategorijaalias_id) VALUES (3548,361,1189,Null,6,1,1,1,Null,Null,Null);</v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 xml:space="preserve">
INSERT INTO rezultat(id,stazakategorija_id,imeprezime_id,vrijeme_sec,status_id,registracija,uparivanje_id,originalstatus_id,imeprezimealias_id,klubalias_id,kategorijaalias_id) VALUES (3548,361,1189,Null,6,1,1,1,Null,Null,Null);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Ž45</v>
      </c>
      <c r="C186" s="27" t="s">
        <v>0</v>
      </c>
      <c r="D186" s="27" t="str">
        <f>IF(csv!F176="","",TRIM(csv!F176))</f>
        <v>Nada</v>
      </c>
      <c r="E186" s="27" t="str">
        <f>IF(csv!E176="","",TRIM(csv!E176))</f>
        <v>Duhović</v>
      </c>
      <c r="F186" s="27" t="s">
        <v>0</v>
      </c>
      <c r="G186" s="69" t="str">
        <f>IF(csv!M176="","",TRIM(csv!M176))</f>
        <v/>
      </c>
      <c r="H186" s="69" t="str">
        <f>IF(csv!N176="","",TRIM(csv!N176))</f>
        <v>1</v>
      </c>
      <c r="I186" s="27" t="s">
        <v>0</v>
      </c>
      <c r="J186" s="27" t="str">
        <f>IF(csv!P176="","",TRIM(csv!P176))</f>
        <v>OKM</v>
      </c>
      <c r="K186" s="27" t="str">
        <f>IF(csv!Q176="","",TRIM(csv!Q176))</f>
        <v>OK Medjimurje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0"/>
        <v>ok</v>
      </c>
      <c r="P186" s="43"/>
      <c r="Q186" s="48" t="str">
        <f t="shared" si="171"/>
        <v>Ž45</v>
      </c>
      <c r="R186" s="69">
        <f>IF(Q186="","",IF(COUNTIF(Q$12:Q185,Q186)=0,R185+1,R185))</f>
        <v>15</v>
      </c>
      <c r="S186" s="69">
        <f t="shared" si="172"/>
        <v>212</v>
      </c>
      <c r="T186" s="69">
        <f t="shared" si="173"/>
        <v>235</v>
      </c>
      <c r="U186" s="62" t="str">
        <f t="shared" si="174"/>
        <v>Ž45</v>
      </c>
      <c r="V186" s="43" t="s">
        <v>0</v>
      </c>
      <c r="W186" s="209" t="str">
        <f t="shared" si="175"/>
        <v>Ž45</v>
      </c>
      <c r="X186" s="259">
        <f t="shared" si="176"/>
        <v>361</v>
      </c>
      <c r="Y186" s="210" t="str">
        <f t="shared" si="157"/>
        <v/>
      </c>
      <c r="Z186" s="43" t="s">
        <v>0</v>
      </c>
      <c r="AA186" s="48" t="str">
        <f t="shared" si="177"/>
        <v>CRO</v>
      </c>
      <c r="AB186" s="69">
        <f t="shared" si="178"/>
        <v>1</v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>CRO</v>
      </c>
      <c r="AK186" s="150">
        <f t="shared" si="181"/>
        <v>1</v>
      </c>
      <c r="AL186" s="43"/>
      <c r="AM186" s="48" t="str">
        <f t="shared" si="182"/>
        <v>Nada</v>
      </c>
      <c r="AN186" s="27" t="str">
        <f t="shared" si="183"/>
        <v>Duhović</v>
      </c>
      <c r="AO186" s="69">
        <f t="shared" si="184"/>
        <v>1990</v>
      </c>
      <c r="AP186" s="69" t="str">
        <f t="shared" si="185"/>
        <v/>
      </c>
      <c r="AQ186" s="27" t="str">
        <f t="shared" si="186"/>
        <v>Nada</v>
      </c>
      <c r="AR186" s="62" t="str">
        <f t="shared" si="187"/>
        <v>Duhović</v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>Nada</v>
      </c>
      <c r="BI186" s="27" t="str">
        <f t="shared" si="193"/>
        <v>Duhović</v>
      </c>
      <c r="BJ186" s="69" t="str">
        <f t="shared" si="194"/>
        <v/>
      </c>
      <c r="BK186" s="49">
        <f t="shared" si="195"/>
        <v>1990</v>
      </c>
      <c r="BL186" s="43" t="s">
        <v>0</v>
      </c>
      <c r="BM186" s="48" t="str">
        <f t="shared" si="196"/>
        <v>OKM</v>
      </c>
      <c r="BN186" s="27" t="str">
        <f t="shared" si="197"/>
        <v>OK Medjimurje</v>
      </c>
      <c r="BO186" s="69" t="str">
        <f t="shared" si="198"/>
        <v>NEMA</v>
      </c>
      <c r="BP186" s="69">
        <f t="shared" si="159"/>
        <v>2</v>
      </c>
      <c r="BQ186" s="27" t="str">
        <f t="shared" si="160"/>
        <v>OK Međimurje</v>
      </c>
      <c r="BR186" s="27" t="str" cm="1">
        <f t="array" ref="BR186">IFERROR(""&amp;INDEX(regNatjecatelj_klub,DI186),"")</f>
        <v>OK Međimurje</v>
      </c>
      <c r="BS186" s="82" t="str">
        <f t="shared" si="199"/>
        <v/>
      </c>
      <c r="BT186" s="62" t="str">
        <f t="shared" si="200"/>
        <v>OK Međimurje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Međimurje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7</v>
      </c>
      <c r="CM186" s="150">
        <f>IF(BP186="","",IF(BP186&lt;&gt;"NEMA",BP186,IF(CE186&lt;&gt;"",CE186,IFERROR(INDEX(CM$12:CM185,MATCH(BN186,BN$12:BN185,0)),""))))</f>
        <v>2</v>
      </c>
      <c r="CN186" s="43" t="s">
        <v>0</v>
      </c>
      <c r="CO186" s="54" t="str">
        <f t="shared" si="207"/>
        <v/>
      </c>
      <c r="CP186" s="69" t="str">
        <f t="shared" si="208"/>
        <v>1</v>
      </c>
      <c r="CQ186" s="216" t="str">
        <f t="shared" si="209"/>
        <v/>
      </c>
      <c r="CR186" s="217" t="str">
        <f t="shared" si="235"/>
        <v/>
      </c>
      <c r="CS186" s="150">
        <f t="shared" si="161"/>
        <v>6</v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>Ž</v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>Nada – Duhović</v>
      </c>
      <c r="DI186" s="49">
        <f t="shared" si="214"/>
        <v>529</v>
      </c>
      <c r="DJ186" s="43" t="s">
        <v>0</v>
      </c>
      <c r="DK186" s="48" t="str">
        <f t="shared" si="215"/>
        <v>Nada – Duhović – OK Međimurje</v>
      </c>
      <c r="DL186" s="49">
        <f t="shared" si="216"/>
        <v>529</v>
      </c>
      <c r="DM186" s="43" t="s">
        <v>0</v>
      </c>
      <c r="DN186" s="48" t="str">
        <f t="shared" si="217"/>
        <v>Nada – Duhović – OK Međimurje – Ž45</v>
      </c>
      <c r="DO186" s="49" t="str">
        <f t="shared" si="218"/>
        <v>NEMA</v>
      </c>
      <c r="DP186" s="43" t="s">
        <v>0</v>
      </c>
      <c r="DQ186" s="54">
        <f t="shared" si="219"/>
        <v>529</v>
      </c>
      <c r="DR186" s="49" cm="1">
        <f t="array" ref="DR186">IF(DQ186&lt;&gt;"",INDEX(regNatjecatelj_id,DQ186,0),IF(BF186&lt;&gt;"",BF186,""))</f>
        <v>1990</v>
      </c>
      <c r="DS186" s="43" t="s">
        <v>0</v>
      </c>
      <c r="DT186" s="54" t="str">
        <f t="shared" si="220"/>
        <v>imepre</v>
      </c>
      <c r="DU186" s="69" t="str">
        <f t="shared" si="166"/>
        <v>klu(ali)</v>
      </c>
      <c r="DV186" s="69" t="str">
        <f t="shared" si="221"/>
        <v>kat</v>
      </c>
      <c r="DW186" s="69" t="str">
        <f t="shared" si="222"/>
        <v/>
      </c>
      <c r="DX186" s="62" t="str">
        <f t="shared" si="223"/>
        <v>imepre-klu(ali)-kat</v>
      </c>
      <c r="DY186" s="43" t="s">
        <v>0</v>
      </c>
      <c r="DZ186" s="54">
        <f>IF(AN186="","",MAX(DZ$12:DZ185)+1)</f>
        <v>3549</v>
      </c>
      <c r="EA186" s="69">
        <f t="shared" si="224"/>
        <v>361</v>
      </c>
      <c r="EB186" s="69">
        <f t="shared" si="225"/>
        <v>1990</v>
      </c>
      <c r="EC186" s="69" t="str">
        <f t="shared" si="226"/>
        <v/>
      </c>
      <c r="ED186" s="69">
        <f t="shared" si="227"/>
        <v>6</v>
      </c>
      <c r="EE186" s="69">
        <f t="shared" si="167"/>
        <v>0</v>
      </c>
      <c r="EF186" s="69">
        <f t="shared" si="228"/>
        <v>3</v>
      </c>
      <c r="EG186" s="69" t="str">
        <f t="shared" si="229"/>
        <v>1</v>
      </c>
      <c r="EH186" s="69" t="str">
        <f t="shared" si="168"/>
        <v/>
      </c>
      <c r="EI186" s="69">
        <f t="shared" si="230"/>
        <v>2</v>
      </c>
      <c r="EJ186" s="49" t="str">
        <f t="shared" si="231"/>
        <v/>
      </c>
      <c r="EK186" s="43" t="s">
        <v>0</v>
      </c>
      <c r="EL186" s="16" t="str">
        <f t="shared" si="232"/>
        <v>INSERT INTO rezultat(id,stazakategorija_id,imeprezime_id,vrijeme_sec,status_id,registracija,uparivanje_id,originalstatus_id,imeprezimealias_id,klubalias_id,kategorijaalias_id) VALUES (3549,361,1990,Null,6,0,3,1,Null,2,Null);</v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 xml:space="preserve">
INSERT INTO rezultat(id,stazakategorija_id,imeprezime_id,vrijeme_sec,status_id,registracija,uparivanje_id,originalstatus_id,imeprezimealias_id,klubalias_id,kategorijaalias_id) VALUES (3549,361,1990,Null,6,0,3,1,Null,2,Null);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Ž55</v>
      </c>
      <c r="C187" s="27" t="s">
        <v>0</v>
      </c>
      <c r="D187" s="27" t="str">
        <f>IF(csv!F177="","",TRIM(csv!F177))</f>
        <v>Maja</v>
      </c>
      <c r="E187" s="27" t="str">
        <f>IF(csv!E177="","",TRIM(csv!E177))</f>
        <v>Cvitković</v>
      </c>
      <c r="F187" s="27" t="s">
        <v>0</v>
      </c>
      <c r="G187" s="69" t="str">
        <f>IF(csv!M177="","",TRIM(csv!M177))</f>
        <v>23:00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Vihor</v>
      </c>
      <c r="K187" s="27" t="str">
        <f>IF(csv!Q177="","",TRIM(csv!Q177))</f>
        <v>OK Vihor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0"/>
        <v>ok</v>
      </c>
      <c r="P187" s="43"/>
      <c r="Q187" s="48" t="str">
        <f t="shared" si="171"/>
        <v>Ž55</v>
      </c>
      <c r="R187" s="69">
        <f>IF(Q187="","",IF(COUNTIF(Q$12:Q186,Q187)=0,R186+1,R186))</f>
        <v>16</v>
      </c>
      <c r="S187" s="69">
        <f t="shared" si="172"/>
        <v>211</v>
      </c>
      <c r="T187" s="69">
        <f t="shared" si="173"/>
        <v>234</v>
      </c>
      <c r="U187" s="62" t="str">
        <f t="shared" si="174"/>
        <v>Ž55</v>
      </c>
      <c r="V187" s="43" t="s">
        <v>0</v>
      </c>
      <c r="W187" s="209" t="str">
        <f t="shared" si="175"/>
        <v>Ž55</v>
      </c>
      <c r="X187" s="259">
        <f t="shared" si="176"/>
        <v>362</v>
      </c>
      <c r="Y187" s="210" t="str">
        <f t="shared" si="157"/>
        <v/>
      </c>
      <c r="Z187" s="43" t="s">
        <v>0</v>
      </c>
      <c r="AA187" s="48" t="str">
        <f t="shared" si="177"/>
        <v>CRO</v>
      </c>
      <c r="AB187" s="69">
        <f t="shared" si="178"/>
        <v>1</v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>CRO</v>
      </c>
      <c r="AK187" s="150">
        <f t="shared" si="181"/>
        <v>1</v>
      </c>
      <c r="AL187" s="43"/>
      <c r="AM187" s="48" t="str">
        <f t="shared" si="182"/>
        <v>Maja</v>
      </c>
      <c r="AN187" s="27" t="str">
        <f t="shared" si="183"/>
        <v>Cvitković</v>
      </c>
      <c r="AO187" s="69">
        <f t="shared" si="184"/>
        <v>1296</v>
      </c>
      <c r="AP187" s="69" t="str">
        <f t="shared" si="185"/>
        <v/>
      </c>
      <c r="AQ187" s="27" t="str">
        <f t="shared" si="186"/>
        <v>Maja</v>
      </c>
      <c r="AR187" s="62" t="str">
        <f t="shared" si="187"/>
        <v>Cvitković</v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>Maja</v>
      </c>
      <c r="BI187" s="27" t="str">
        <f t="shared" si="193"/>
        <v>Cvitković</v>
      </c>
      <c r="BJ187" s="69" t="str">
        <f t="shared" si="194"/>
        <v/>
      </c>
      <c r="BK187" s="49">
        <f t="shared" si="195"/>
        <v>1296</v>
      </c>
      <c r="BL187" s="43" t="s">
        <v>0</v>
      </c>
      <c r="BM187" s="48" t="str">
        <f t="shared" si="196"/>
        <v>Vihor</v>
      </c>
      <c r="BN187" s="27" t="str">
        <f t="shared" si="197"/>
        <v>OK Vihor</v>
      </c>
      <c r="BO187" s="69">
        <f t="shared" si="198"/>
        <v>12</v>
      </c>
      <c r="BP187" s="69" t="str">
        <f t="shared" si="159"/>
        <v/>
      </c>
      <c r="BQ187" s="27" t="str">
        <f t="shared" si="160"/>
        <v>OK Vihor</v>
      </c>
      <c r="BR187" s="27" t="str" cm="1">
        <f t="array" ref="BR187">IFERROR(""&amp;INDEX(regNatjecatelj_klub,DI187),"")</f>
        <v>OK Vihor</v>
      </c>
      <c r="BS187" s="82" t="str">
        <f t="shared" si="199"/>
        <v/>
      </c>
      <c r="BT187" s="62" t="str">
        <f t="shared" si="200"/>
        <v>OK Vihor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Vihor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12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>23:00</v>
      </c>
      <c r="CP187" s="69" t="str">
        <f t="shared" si="208"/>
        <v>0</v>
      </c>
      <c r="CQ187" s="216" t="str">
        <f t="shared" si="209"/>
        <v/>
      </c>
      <c r="CR187" s="217">
        <f t="shared" si="235"/>
        <v>1380</v>
      </c>
      <c r="CS187" s="150">
        <f t="shared" si="161"/>
        <v>1</v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>Ž</v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>Maja – Cvitković</v>
      </c>
      <c r="DI187" s="49">
        <f t="shared" si="214"/>
        <v>803</v>
      </c>
      <c r="DJ187" s="43" t="s">
        <v>0</v>
      </c>
      <c r="DK187" s="48" t="str">
        <f t="shared" si="215"/>
        <v>Maja – Cvitković – OK Vihor</v>
      </c>
      <c r="DL187" s="49">
        <f t="shared" si="216"/>
        <v>803</v>
      </c>
      <c r="DM187" s="43" t="s">
        <v>0</v>
      </c>
      <c r="DN187" s="48" t="str">
        <f t="shared" si="217"/>
        <v>Maja – Cvitković – OK Vihor – Ž55</v>
      </c>
      <c r="DO187" s="49">
        <f t="shared" si="218"/>
        <v>803</v>
      </c>
      <c r="DP187" s="43" t="s">
        <v>0</v>
      </c>
      <c r="DQ187" s="54">
        <f t="shared" si="219"/>
        <v>803</v>
      </c>
      <c r="DR187" s="49" cm="1">
        <f t="array" ref="DR187">IF(DQ187&lt;&gt;"",INDEX(regNatjecatelj_id,DQ187,0),IF(BF187&lt;&gt;"",BF187,""))</f>
        <v>1296</v>
      </c>
      <c r="DS187" s="43" t="s">
        <v>0</v>
      </c>
      <c r="DT187" s="54" t="str">
        <f t="shared" si="220"/>
        <v>imepre</v>
      </c>
      <c r="DU187" s="69" t="str">
        <f t="shared" si="166"/>
        <v>klu</v>
      </c>
      <c r="DV187" s="69" t="str">
        <f t="shared" si="221"/>
        <v>kat</v>
      </c>
      <c r="DW187" s="69" t="str">
        <f t="shared" si="222"/>
        <v/>
      </c>
      <c r="DX187" s="62" t="str">
        <f t="shared" si="223"/>
        <v>imepre-klu-kat</v>
      </c>
      <c r="DY187" s="43" t="s">
        <v>0</v>
      </c>
      <c r="DZ187" s="54">
        <f>IF(AN187="","",MAX(DZ$12:DZ186)+1)</f>
        <v>3550</v>
      </c>
      <c r="EA187" s="69">
        <f t="shared" si="224"/>
        <v>362</v>
      </c>
      <c r="EB187" s="69">
        <f t="shared" si="225"/>
        <v>1296</v>
      </c>
      <c r="EC187" s="69">
        <f t="shared" si="226"/>
        <v>1380</v>
      </c>
      <c r="ED187" s="69">
        <f t="shared" si="227"/>
        <v>1</v>
      </c>
      <c r="EE187" s="69">
        <f t="shared" si="167"/>
        <v>1</v>
      </c>
      <c r="EF187" s="69">
        <f t="shared" si="228"/>
        <v>1</v>
      </c>
      <c r="EG187" s="69" t="str">
        <f t="shared" si="229"/>
        <v>0</v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>INSERT INTO rezultat(id,stazakategorija_id,imeprezime_id,vrijeme_sec,status_id,registracija,uparivanje_id,originalstatus_id,imeprezimealias_id,klubalias_id,kategorijaalias_id) VALUES (3550,362,1296,1380,1,1,1,0,Null,Null,Null);</v>
      </c>
      <c r="EM187" s="43" t="s">
        <v>0</v>
      </c>
      <c r="EN187" s="16" t="str">
        <f t="shared" si="169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O187" s="43" t="s">
        <v>0</v>
      </c>
      <c r="EP187" s="167" t="str">
        <f t="shared" si="233"/>
        <v xml:space="preserve">
INSERT INTO rezultat(id,stazakategorija_id,imeprezime_id,vrijeme_sec,status_id,registracija,uparivanje_id,originalstatus_id,imeprezimealias_id,klubalias_id,kategorijaalias_id) VALUES (3550,362,1296,1380,1,1,1,0,Null,Null,Null);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Ž55</v>
      </c>
      <c r="C188" s="27" t="s">
        <v>0</v>
      </c>
      <c r="D188" s="27" t="str">
        <f>IF(csv!F178="","",TRIM(csv!F178))</f>
        <v>Branka</v>
      </c>
      <c r="E188" s="27" t="str">
        <f>IF(csv!E178="","",TRIM(csv!E178))</f>
        <v>Fabek</v>
      </c>
      <c r="F188" s="27" t="s">
        <v>0</v>
      </c>
      <c r="G188" s="69" t="str">
        <f>IF(csv!M178="","",TRIM(csv!M178))</f>
        <v>25:17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JAP</v>
      </c>
      <c r="K188" s="27" t="str">
        <f>IF(csv!Q178="","",TRIM(csv!Q178))</f>
        <v>OK Japetić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0"/>
        <v>ok</v>
      </c>
      <c r="P188" s="43"/>
      <c r="Q188" s="48" t="str">
        <f t="shared" si="171"/>
        <v>Ž55</v>
      </c>
      <c r="R188" s="69">
        <f>IF(Q188="","",IF(COUNTIF(Q$12:Q187,Q188)=0,R187+1,R187))</f>
        <v>16</v>
      </c>
      <c r="S188" s="69">
        <f t="shared" si="172"/>
        <v>211</v>
      </c>
      <c r="T188" s="69">
        <f t="shared" si="173"/>
        <v>234</v>
      </c>
      <c r="U188" s="62" t="str">
        <f t="shared" si="174"/>
        <v>Ž55</v>
      </c>
      <c r="V188" s="43" t="s">
        <v>0</v>
      </c>
      <c r="W188" s="209" t="str">
        <f t="shared" si="175"/>
        <v>Ž55</v>
      </c>
      <c r="X188" s="259">
        <f t="shared" si="176"/>
        <v>362</v>
      </c>
      <c r="Y188" s="210" t="str">
        <f t="shared" si="157"/>
        <v/>
      </c>
      <c r="Z188" s="43" t="s">
        <v>0</v>
      </c>
      <c r="AA188" s="48" t="str">
        <f t="shared" si="177"/>
        <v>CRO</v>
      </c>
      <c r="AB188" s="69">
        <f t="shared" si="178"/>
        <v>1</v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>CRO</v>
      </c>
      <c r="AK188" s="150">
        <f t="shared" si="181"/>
        <v>1</v>
      </c>
      <c r="AL188" s="43"/>
      <c r="AM188" s="48" t="str">
        <f t="shared" si="182"/>
        <v>Branka</v>
      </c>
      <c r="AN188" s="27" t="str">
        <f t="shared" si="183"/>
        <v>Fabek</v>
      </c>
      <c r="AO188" s="69">
        <f t="shared" si="184"/>
        <v>1231</v>
      </c>
      <c r="AP188" s="69" t="str">
        <f t="shared" si="185"/>
        <v/>
      </c>
      <c r="AQ188" s="27" t="str">
        <f t="shared" si="186"/>
        <v>Branka</v>
      </c>
      <c r="AR188" s="62" t="str">
        <f t="shared" si="187"/>
        <v>Fabek</v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>Branka</v>
      </c>
      <c r="BI188" s="27" t="str">
        <f t="shared" si="193"/>
        <v>Fabek</v>
      </c>
      <c r="BJ188" s="69" t="str">
        <f t="shared" si="194"/>
        <v/>
      </c>
      <c r="BK188" s="49">
        <f t="shared" si="195"/>
        <v>1231</v>
      </c>
      <c r="BL188" s="43" t="s">
        <v>0</v>
      </c>
      <c r="BM188" s="48" t="str">
        <f t="shared" si="196"/>
        <v>JAP</v>
      </c>
      <c r="BN188" s="27" t="str">
        <f t="shared" si="197"/>
        <v>OK Japetić</v>
      </c>
      <c r="BO188" s="69">
        <f t="shared" si="198"/>
        <v>3</v>
      </c>
      <c r="BP188" s="69" t="str">
        <f t="shared" si="159"/>
        <v/>
      </c>
      <c r="BQ188" s="27" t="str">
        <f t="shared" si="160"/>
        <v>OK Japetić</v>
      </c>
      <c r="BR188" s="27" t="str" cm="1">
        <f t="array" ref="BR188">IFERROR(""&amp;INDEX(regNatjecatelj_klub,DI188),"")</f>
        <v>OK Japetić</v>
      </c>
      <c r="BS188" s="82" t="str">
        <f t="shared" si="199"/>
        <v/>
      </c>
      <c r="BT188" s="62" t="str">
        <f t="shared" si="200"/>
        <v>OK Japetić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Japetić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3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>25:17</v>
      </c>
      <c r="CP188" s="69" t="str">
        <f t="shared" si="208"/>
        <v>0</v>
      </c>
      <c r="CQ188" s="216" t="str">
        <f t="shared" si="209"/>
        <v/>
      </c>
      <c r="CR188" s="217">
        <f t="shared" si="235"/>
        <v>1517</v>
      </c>
      <c r="CS188" s="150">
        <f t="shared" si="161"/>
        <v>1</v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>Ž</v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>Branka – Fabek</v>
      </c>
      <c r="DI188" s="49">
        <f t="shared" si="214"/>
        <v>178</v>
      </c>
      <c r="DJ188" s="43" t="s">
        <v>0</v>
      </c>
      <c r="DK188" s="48" t="str">
        <f t="shared" si="215"/>
        <v>Branka – Fabek – OK Japetić</v>
      </c>
      <c r="DL188" s="49">
        <f t="shared" si="216"/>
        <v>178</v>
      </c>
      <c r="DM188" s="43" t="s">
        <v>0</v>
      </c>
      <c r="DN188" s="48" t="str">
        <f t="shared" si="217"/>
        <v>Branka – Fabek – OK Japetić – Ž55</v>
      </c>
      <c r="DO188" s="49">
        <f t="shared" si="218"/>
        <v>178</v>
      </c>
      <c r="DP188" s="43" t="s">
        <v>0</v>
      </c>
      <c r="DQ188" s="54">
        <f t="shared" si="219"/>
        <v>178</v>
      </c>
      <c r="DR188" s="49" cm="1">
        <f t="array" ref="DR188">IF(DQ188&lt;&gt;"",INDEX(regNatjecatelj_id,DQ188,0),IF(BF188&lt;&gt;"",BF188,""))</f>
        <v>1231</v>
      </c>
      <c r="DS188" s="43" t="s">
        <v>0</v>
      </c>
      <c r="DT188" s="54" t="str">
        <f t="shared" si="220"/>
        <v>imepre</v>
      </c>
      <c r="DU188" s="69" t="str">
        <f t="shared" si="166"/>
        <v>klu</v>
      </c>
      <c r="DV188" s="69" t="str">
        <f t="shared" si="221"/>
        <v>kat</v>
      </c>
      <c r="DW188" s="69" t="str">
        <f t="shared" si="222"/>
        <v/>
      </c>
      <c r="DX188" s="62" t="str">
        <f t="shared" si="223"/>
        <v>imepre-klu-kat</v>
      </c>
      <c r="DY188" s="43" t="s">
        <v>0</v>
      </c>
      <c r="DZ188" s="54">
        <f>IF(AN188="","",MAX(DZ$12:DZ187)+1)</f>
        <v>3551</v>
      </c>
      <c r="EA188" s="69">
        <f t="shared" si="224"/>
        <v>362</v>
      </c>
      <c r="EB188" s="69">
        <f t="shared" si="225"/>
        <v>1231</v>
      </c>
      <c r="EC188" s="69">
        <f t="shared" si="226"/>
        <v>1517</v>
      </c>
      <c r="ED188" s="69">
        <f t="shared" si="227"/>
        <v>1</v>
      </c>
      <c r="EE188" s="69">
        <f t="shared" si="167"/>
        <v>1</v>
      </c>
      <c r="EF188" s="69">
        <f t="shared" si="228"/>
        <v>1</v>
      </c>
      <c r="EG188" s="69" t="str">
        <f t="shared" si="229"/>
        <v>0</v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>INSERT INTO rezultat(id,stazakategorija_id,imeprezime_id,vrijeme_sec,status_id,registracija,uparivanje_id,originalstatus_id,imeprezimealias_id,klubalias_id,kategorijaalias_id) VALUES (3551,362,1231,1517,1,1,1,0,Null,Null,Null);</v>
      </c>
      <c r="EM188" s="43" t="s">
        <v>0</v>
      </c>
      <c r="EN188" s="16" t="str">
        <f t="shared" si="169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O188" s="43" t="s">
        <v>0</v>
      </c>
      <c r="EP188" s="167" t="str">
        <f t="shared" si="233"/>
        <v xml:space="preserve">
INSERT INTO rezultat(id,stazakategorija_id,imeprezime_id,vrijeme_sec,status_id,registracija,uparivanje_id,originalstatus_id,imeprezimealias_id,klubalias_id,kategorijaalias_id) VALUES (3551,362,1231,1517,1,1,1,0,Null,Null,Null);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Ž55</v>
      </c>
      <c r="C189" s="27" t="s">
        <v>0</v>
      </c>
      <c r="D189" s="27" t="str">
        <f>IF(csv!F179="","",TRIM(csv!F179))</f>
        <v>Karmen</v>
      </c>
      <c r="E189" s="27" t="str">
        <f>IF(csv!E179="","",TRIM(csv!E179))</f>
        <v>Holenda</v>
      </c>
      <c r="F189" s="27" t="s">
        <v>0</v>
      </c>
      <c r="G189" s="69" t="str">
        <f>IF(csv!M179="","",TRIM(csv!M179))</f>
        <v>35:40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OK Varaždin</v>
      </c>
      <c r="K189" s="27" t="str">
        <f>IF(csv!Q179="","",TRIM(csv!Q179))</f>
        <v>OK Varaždin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0"/>
        <v>ok</v>
      </c>
      <c r="P189" s="43"/>
      <c r="Q189" s="48" t="str">
        <f t="shared" si="171"/>
        <v>Ž55</v>
      </c>
      <c r="R189" s="69">
        <f>IF(Q189="","",IF(COUNTIF(Q$12:Q188,Q189)=0,R188+1,R188))</f>
        <v>16</v>
      </c>
      <c r="S189" s="69">
        <f t="shared" si="172"/>
        <v>211</v>
      </c>
      <c r="T189" s="69">
        <f t="shared" si="173"/>
        <v>234</v>
      </c>
      <c r="U189" s="62" t="str">
        <f t="shared" si="174"/>
        <v>Ž55</v>
      </c>
      <c r="V189" s="43" t="s">
        <v>0</v>
      </c>
      <c r="W189" s="209" t="str">
        <f t="shared" si="175"/>
        <v>Ž55</v>
      </c>
      <c r="X189" s="259">
        <f t="shared" si="176"/>
        <v>362</v>
      </c>
      <c r="Y189" s="210" t="str">
        <f t="shared" si="157"/>
        <v/>
      </c>
      <c r="Z189" s="43" t="s">
        <v>0</v>
      </c>
      <c r="AA189" s="48" t="str">
        <f t="shared" si="177"/>
        <v>CRO</v>
      </c>
      <c r="AB189" s="69">
        <f t="shared" si="178"/>
        <v>1</v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>CRO</v>
      </c>
      <c r="AK189" s="150">
        <f t="shared" si="181"/>
        <v>1</v>
      </c>
      <c r="AL189" s="43"/>
      <c r="AM189" s="48" t="str">
        <f t="shared" si="182"/>
        <v>Karmen</v>
      </c>
      <c r="AN189" s="27" t="str">
        <f t="shared" si="183"/>
        <v>Holenda</v>
      </c>
      <c r="AO189" s="69">
        <f t="shared" si="184"/>
        <v>1403</v>
      </c>
      <c r="AP189" s="69" t="str">
        <f t="shared" si="185"/>
        <v/>
      </c>
      <c r="AQ189" s="27" t="str">
        <f t="shared" si="186"/>
        <v>Karmen</v>
      </c>
      <c r="AR189" s="62" t="str">
        <f t="shared" si="187"/>
        <v>Holenda</v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>Karmen</v>
      </c>
      <c r="BI189" s="27" t="str">
        <f t="shared" si="193"/>
        <v>Holenda</v>
      </c>
      <c r="BJ189" s="69" t="str">
        <f t="shared" si="194"/>
        <v/>
      </c>
      <c r="BK189" s="49">
        <f t="shared" si="195"/>
        <v>1403</v>
      </c>
      <c r="BL189" s="43" t="s">
        <v>0</v>
      </c>
      <c r="BM189" s="48" t="str">
        <f t="shared" si="196"/>
        <v>OK Varaždin</v>
      </c>
      <c r="BN189" s="27" t="str">
        <f t="shared" si="197"/>
        <v>OK Varaždin</v>
      </c>
      <c r="BO189" s="69">
        <f t="shared" si="198"/>
        <v>11</v>
      </c>
      <c r="BP189" s="69" t="str">
        <f t="shared" si="159"/>
        <v/>
      </c>
      <c r="BQ189" s="27" t="str">
        <f t="shared" si="160"/>
        <v>OK Varaždin</v>
      </c>
      <c r="BR189" s="27" t="str" cm="1">
        <f t="array" ref="BR189">IFERROR(""&amp;INDEX(regNatjecatelj_klub,DI189),"")</f>
        <v>OK Varaždin</v>
      </c>
      <c r="BS189" s="82" t="str">
        <f t="shared" si="199"/>
        <v/>
      </c>
      <c r="BT189" s="62" t="str">
        <f t="shared" si="200"/>
        <v>OK Varaždin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Varaždin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11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07"/>
        <v>35:40</v>
      </c>
      <c r="CP189" s="69" t="str">
        <f t="shared" si="208"/>
        <v>0</v>
      </c>
      <c r="CQ189" s="216" t="str">
        <f t="shared" si="209"/>
        <v/>
      </c>
      <c r="CR189" s="217">
        <f t="shared" si="235"/>
        <v>2140</v>
      </c>
      <c r="CS189" s="150">
        <f t="shared" si="161"/>
        <v>1</v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>Ž</v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>Karmen – Holenda</v>
      </c>
      <c r="DI189" s="49">
        <f t="shared" si="214"/>
        <v>685</v>
      </c>
      <c r="DJ189" s="43" t="s">
        <v>0</v>
      </c>
      <c r="DK189" s="48" t="str">
        <f t="shared" si="215"/>
        <v>Karmen – Holenda – OK Varaždin</v>
      </c>
      <c r="DL189" s="49">
        <f t="shared" si="216"/>
        <v>685</v>
      </c>
      <c r="DM189" s="43" t="s">
        <v>0</v>
      </c>
      <c r="DN189" s="48" t="str">
        <f t="shared" si="217"/>
        <v>Karmen – Holenda – OK Varaždin – Ž55</v>
      </c>
      <c r="DO189" s="49">
        <f t="shared" si="218"/>
        <v>685</v>
      </c>
      <c r="DP189" s="43" t="s">
        <v>0</v>
      </c>
      <c r="DQ189" s="54">
        <f t="shared" si="219"/>
        <v>685</v>
      </c>
      <c r="DR189" s="49" cm="1">
        <f t="array" ref="DR189">IF(DQ189&lt;&gt;"",INDEX(regNatjecatelj_id,DQ189,0),IF(BF189&lt;&gt;"",BF189,""))</f>
        <v>1403</v>
      </c>
      <c r="DS189" s="43" t="s">
        <v>0</v>
      </c>
      <c r="DT189" s="54" t="str">
        <f t="shared" si="220"/>
        <v>imepre</v>
      </c>
      <c r="DU189" s="69" t="str">
        <f t="shared" si="166"/>
        <v>klu</v>
      </c>
      <c r="DV189" s="69" t="str">
        <f t="shared" si="221"/>
        <v>kat</v>
      </c>
      <c r="DW189" s="69" t="str">
        <f t="shared" si="222"/>
        <v/>
      </c>
      <c r="DX189" s="62" t="str">
        <f t="shared" si="223"/>
        <v>imepre-klu-kat</v>
      </c>
      <c r="DY189" s="43" t="s">
        <v>0</v>
      </c>
      <c r="DZ189" s="54">
        <f>IF(AN189="","",MAX(DZ$12:DZ188)+1)</f>
        <v>3552</v>
      </c>
      <c r="EA189" s="69">
        <f t="shared" si="224"/>
        <v>362</v>
      </c>
      <c r="EB189" s="69">
        <f t="shared" si="225"/>
        <v>1403</v>
      </c>
      <c r="EC189" s="69">
        <f t="shared" si="226"/>
        <v>2140</v>
      </c>
      <c r="ED189" s="69">
        <f t="shared" si="227"/>
        <v>1</v>
      </c>
      <c r="EE189" s="69">
        <f t="shared" si="167"/>
        <v>1</v>
      </c>
      <c r="EF189" s="69">
        <f t="shared" si="228"/>
        <v>1</v>
      </c>
      <c r="EG189" s="69" t="str">
        <f t="shared" si="229"/>
        <v>0</v>
      </c>
      <c r="EH189" s="69" t="str">
        <f t="shared" si="168"/>
        <v/>
      </c>
      <c r="EI189" s="69" t="str">
        <f t="shared" si="230"/>
        <v/>
      </c>
      <c r="EJ189" s="49" t="str">
        <f t="shared" si="231"/>
        <v/>
      </c>
      <c r="EK189" s="43" t="s">
        <v>0</v>
      </c>
      <c r="EL189" s="16" t="str">
        <f t="shared" si="232"/>
        <v>INSERT INTO rezultat(id,stazakategorija_id,imeprezime_id,vrijeme_sec,status_id,registracija,uparivanje_id,originalstatus_id,imeprezimealias_id,klubalias_id,kategorijaalias_id) VALUES (3552,362,1403,2140,1,1,1,0,Null,Null,Null);</v>
      </c>
      <c r="EM189" s="43" t="s">
        <v>0</v>
      </c>
      <c r="EN189" s="16" t="str">
        <f t="shared" si="169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O189" s="43" t="s">
        <v>0</v>
      </c>
      <c r="EP189" s="167" t="str">
        <f t="shared" si="233"/>
        <v xml:space="preserve">
INSERT INTO rezultat(id,stazakategorija_id,imeprezime_id,vrijeme_sec,status_id,registracija,uparivanje_id,originalstatus_id,imeprezimealias_id,klubalias_id,kategorijaalias_id) VALUES (3552,362,1403,2140,1,1,1,0,Null,Null,Null);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362)
                         		AND
                         	kategorija_liga.liga_id = 102)
		AND
	datum_od &lt;= '44493'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Ž55</v>
      </c>
      <c r="C190" s="27" t="s">
        <v>0</v>
      </c>
      <c r="D190" s="27" t="str">
        <f>IF(csv!F180="","",TRIM(csv!F180))</f>
        <v>Ana</v>
      </c>
      <c r="E190" s="27" t="str">
        <f>IF(csv!E180="","",TRIM(csv!E180))</f>
        <v>Vinko</v>
      </c>
      <c r="F190" s="27" t="s">
        <v>0</v>
      </c>
      <c r="G190" s="69" t="str">
        <f>IF(csv!M180="","",TRIM(csv!M180))</f>
        <v>47:45</v>
      </c>
      <c r="H190" s="69" t="str">
        <f>IF(csv!N180="","",TRIM(csv!N180))</f>
        <v>0</v>
      </c>
      <c r="I190" s="27" t="s">
        <v>0</v>
      </c>
      <c r="J190" s="27" t="str">
        <f>IF(csv!P180="","",TRIM(csv!P180))</f>
        <v>OKM</v>
      </c>
      <c r="K190" s="27" t="str">
        <f>IF(csv!Q180="","",TRIM(csv!Q180))</f>
        <v>OK Medjimurje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0"/>
        <v>ok</v>
      </c>
      <c r="P190" s="43"/>
      <c r="Q190" s="48" t="str">
        <f t="shared" si="171"/>
        <v>Ž55</v>
      </c>
      <c r="R190" s="69">
        <f>IF(Q190="","",IF(COUNTIF(Q$12:Q189,Q190)=0,R189+1,R189))</f>
        <v>16</v>
      </c>
      <c r="S190" s="69">
        <f t="shared" si="172"/>
        <v>211</v>
      </c>
      <c r="T190" s="69">
        <f t="shared" si="173"/>
        <v>234</v>
      </c>
      <c r="U190" s="62" t="str">
        <f t="shared" si="174"/>
        <v>Ž55</v>
      </c>
      <c r="V190" s="43" t="s">
        <v>0</v>
      </c>
      <c r="W190" s="209" t="str">
        <f t="shared" si="175"/>
        <v>Ž55</v>
      </c>
      <c r="X190" s="259">
        <f t="shared" si="176"/>
        <v>362</v>
      </c>
      <c r="Y190" s="210" t="str">
        <f t="shared" si="157"/>
        <v/>
      </c>
      <c r="Z190" s="43" t="s">
        <v>0</v>
      </c>
      <c r="AA190" s="48" t="str">
        <f t="shared" si="177"/>
        <v>CRO</v>
      </c>
      <c r="AB190" s="69">
        <f t="shared" si="178"/>
        <v>1</v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>CRO</v>
      </c>
      <c r="AK190" s="150">
        <f t="shared" si="181"/>
        <v>1</v>
      </c>
      <c r="AL190" s="43"/>
      <c r="AM190" s="48" t="str">
        <f t="shared" si="182"/>
        <v>Ana</v>
      </c>
      <c r="AN190" s="27" t="str">
        <f t="shared" si="183"/>
        <v>Vinko</v>
      </c>
      <c r="AO190" s="69">
        <f t="shared" si="184"/>
        <v>2194</v>
      </c>
      <c r="AP190" s="69" t="str">
        <f t="shared" si="185"/>
        <v/>
      </c>
      <c r="AQ190" s="27" t="str">
        <f t="shared" si="186"/>
        <v>Ana</v>
      </c>
      <c r="AR190" s="62" t="str">
        <f t="shared" si="187"/>
        <v>Vinko</v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>Ana</v>
      </c>
      <c r="BI190" s="27" t="str">
        <f t="shared" si="193"/>
        <v>Vinko</v>
      </c>
      <c r="BJ190" s="69" t="str">
        <f t="shared" si="194"/>
        <v/>
      </c>
      <c r="BK190" s="49">
        <f t="shared" si="195"/>
        <v>2194</v>
      </c>
      <c r="BL190" s="43" t="s">
        <v>0</v>
      </c>
      <c r="BM190" s="48" t="str">
        <f t="shared" si="196"/>
        <v>OKM</v>
      </c>
      <c r="BN190" s="27" t="str">
        <f t="shared" si="197"/>
        <v>OK Medjimurje</v>
      </c>
      <c r="BO190" s="69" t="str">
        <f t="shared" si="198"/>
        <v>NEMA</v>
      </c>
      <c r="BP190" s="69">
        <f t="shared" si="159"/>
        <v>2</v>
      </c>
      <c r="BQ190" s="27" t="str">
        <f t="shared" si="160"/>
        <v>OK Međimurje</v>
      </c>
      <c r="BR190" s="27" t="str" cm="1">
        <f t="array" ref="BR190">IFERROR(""&amp;INDEX(regNatjecatelj_klub,DI190),"")</f>
        <v>OK Međimurje</v>
      </c>
      <c r="BS190" s="82" t="str">
        <f t="shared" si="199"/>
        <v/>
      </c>
      <c r="BT190" s="62" t="str">
        <f t="shared" si="200"/>
        <v>OK Međimurje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Međimurje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7</v>
      </c>
      <c r="CM190" s="150">
        <f>IF(BP190="","",IF(BP190&lt;&gt;"NEMA",BP190,IF(CE190&lt;&gt;"",CE190,IFERROR(INDEX(CM$12:CM189,MATCH(BN190,BN$12:BN189,0)),""))))</f>
        <v>2</v>
      </c>
      <c r="CN190" s="43" t="s">
        <v>0</v>
      </c>
      <c r="CO190" s="54" t="str">
        <f t="shared" si="207"/>
        <v>47:45</v>
      </c>
      <c r="CP190" s="69" t="str">
        <f t="shared" si="208"/>
        <v>0</v>
      </c>
      <c r="CQ190" s="216" t="str">
        <f t="shared" si="209"/>
        <v/>
      </c>
      <c r="CR190" s="217">
        <f t="shared" si="235"/>
        <v>2865</v>
      </c>
      <c r="CS190" s="150">
        <f t="shared" si="161"/>
        <v>1</v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>Ž</v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>Ana – Vinko</v>
      </c>
      <c r="DI190" s="49">
        <f t="shared" si="214"/>
        <v>574</v>
      </c>
      <c r="DJ190" s="43" t="s">
        <v>0</v>
      </c>
      <c r="DK190" s="48" t="str">
        <f t="shared" si="215"/>
        <v>Ana – Vinko – OK Međimurje</v>
      </c>
      <c r="DL190" s="49">
        <f t="shared" si="216"/>
        <v>574</v>
      </c>
      <c r="DM190" s="43" t="s">
        <v>0</v>
      </c>
      <c r="DN190" s="48" t="str">
        <f t="shared" si="217"/>
        <v>Ana – Vinko – OK Međimurje – Ž55</v>
      </c>
      <c r="DO190" s="49" t="str">
        <f t="shared" si="218"/>
        <v>NEMA</v>
      </c>
      <c r="DP190" s="43" t="s">
        <v>0</v>
      </c>
      <c r="DQ190" s="54">
        <f t="shared" si="219"/>
        <v>574</v>
      </c>
      <c r="DR190" s="49" cm="1">
        <f t="array" ref="DR190">IF(DQ190&lt;&gt;"",INDEX(regNatjecatelj_id,DQ190,0),IF(BF190&lt;&gt;"",BF190,""))</f>
        <v>2194</v>
      </c>
      <c r="DS190" s="43" t="s">
        <v>0</v>
      </c>
      <c r="DT190" s="54" t="str">
        <f t="shared" si="220"/>
        <v>imepre</v>
      </c>
      <c r="DU190" s="69" t="str">
        <f t="shared" si="166"/>
        <v>klu(ali)</v>
      </c>
      <c r="DV190" s="69" t="str">
        <f t="shared" si="221"/>
        <v>kat</v>
      </c>
      <c r="DW190" s="69" t="str">
        <f t="shared" si="222"/>
        <v/>
      </c>
      <c r="DX190" s="62" t="str">
        <f t="shared" si="223"/>
        <v>imepre-klu(ali)-kat</v>
      </c>
      <c r="DY190" s="43" t="s">
        <v>0</v>
      </c>
      <c r="DZ190" s="54">
        <f>IF(AN190="","",MAX(DZ$12:DZ189)+1)</f>
        <v>3553</v>
      </c>
      <c r="EA190" s="69">
        <f t="shared" si="224"/>
        <v>362</v>
      </c>
      <c r="EB190" s="69">
        <f t="shared" si="225"/>
        <v>2194</v>
      </c>
      <c r="EC190" s="69">
        <f t="shared" si="226"/>
        <v>2865</v>
      </c>
      <c r="ED190" s="69">
        <f t="shared" si="227"/>
        <v>1</v>
      </c>
      <c r="EE190" s="69">
        <f t="shared" si="167"/>
        <v>0</v>
      </c>
      <c r="EF190" s="69">
        <f t="shared" si="228"/>
        <v>3</v>
      </c>
      <c r="EG190" s="69" t="str">
        <f t="shared" si="229"/>
        <v>0</v>
      </c>
      <c r="EH190" s="69" t="str">
        <f t="shared" si="168"/>
        <v/>
      </c>
      <c r="EI190" s="69">
        <f t="shared" si="230"/>
        <v>2</v>
      </c>
      <c r="EJ190" s="49" t="str">
        <f t="shared" si="231"/>
        <v/>
      </c>
      <c r="EK190" s="43" t="s">
        <v>0</v>
      </c>
      <c r="EL190" s="16" t="str">
        <f t="shared" si="232"/>
        <v>INSERT INTO rezultat(id,stazakategorija_id,imeprezime_id,vrijeme_sec,status_id,registracija,uparivanje_id,originalstatus_id,imeprezimealias_id,klubalias_id,kategorijaalias_id) VALUES (3553,362,2194,2865,1,0,3,0,Null,2,Null);</v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 xml:space="preserve">
INSERT INTO rezultat(id,stazakategorija_id,imeprezime_id,vrijeme_sec,status_id,registracija,uparivanje_id,originalstatus_id,imeprezimealias_id,klubalias_id,kategorijaalias_id) VALUES (3553,362,2194,2865,1,0,3,0,Null,2,Null);</v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Ž55</v>
      </c>
      <c r="C191" s="27" t="s">
        <v>0</v>
      </c>
      <c r="D191" s="27" t="str">
        <f>IF(csv!F181="","",TRIM(csv!F181))</f>
        <v>Vacant</v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>0</v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0"/>
        <v/>
      </c>
      <c r="P191" s="43"/>
      <c r="Q191" s="48" t="str">
        <f t="shared" si="171"/>
        <v>Ž55</v>
      </c>
      <c r="R191" s="69">
        <f>IF(Q191="","",IF(COUNTIF(Q$12:Q190,Q191)=0,R190+1,R190))</f>
        <v>16</v>
      </c>
      <c r="S191" s="69">
        <f t="shared" si="172"/>
        <v>211</v>
      </c>
      <c r="T191" s="69">
        <f t="shared" si="173"/>
        <v>234</v>
      </c>
      <c r="U191" s="62" t="str">
        <f t="shared" si="174"/>
        <v>Ž55</v>
      </c>
      <c r="V191" s="43" t="s">
        <v>0</v>
      </c>
      <c r="W191" s="209" t="str">
        <f t="shared" si="175"/>
        <v/>
      </c>
      <c r="X191" s="259" t="str">
        <f t="shared" si="176"/>
        <v/>
      </c>
      <c r="Y191" s="210" t="str">
        <f t="shared" si="157"/>
        <v/>
      </c>
      <c r="Z191" s="43" t="s">
        <v>0</v>
      </c>
      <c r="AA191" s="48" t="str">
        <f t="shared" si="177"/>
        <v/>
      </c>
      <c r="AB191" s="69" t="str">
        <f t="shared" si="178"/>
        <v/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/>
      </c>
      <c r="AK191" s="150" t="str">
        <f t="shared" si="181"/>
        <v/>
      </c>
      <c r="AL191" s="43"/>
      <c r="AM191" s="48" t="str">
        <f t="shared" si="182"/>
        <v/>
      </c>
      <c r="AN191" s="27" t="str">
        <f t="shared" si="183"/>
        <v/>
      </c>
      <c r="AO191" s="69" t="str">
        <f t="shared" si="184"/>
        <v/>
      </c>
      <c r="AP191" s="69" t="str">
        <f t="shared" si="185"/>
        <v/>
      </c>
      <c r="AQ191" s="27" t="str">
        <f t="shared" si="186"/>
        <v/>
      </c>
      <c r="AR191" s="62" t="str">
        <f t="shared" si="187"/>
        <v/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/>
      </c>
      <c r="BI191" s="27" t="str">
        <f t="shared" si="193"/>
        <v/>
      </c>
      <c r="BJ191" s="69" t="str">
        <f t="shared" si="194"/>
        <v/>
      </c>
      <c r="BK191" s="49" t="str">
        <f t="shared" si="195"/>
        <v/>
      </c>
      <c r="BL191" s="43" t="s">
        <v>0</v>
      </c>
      <c r="BM191" s="48" t="str">
        <f t="shared" si="196"/>
        <v/>
      </c>
      <c r="BN191" s="27" t="str">
        <f t="shared" si="197"/>
        <v/>
      </c>
      <c r="BO191" s="69" t="str">
        <f t="shared" si="198"/>
        <v/>
      </c>
      <c r="BP191" s="69" t="str">
        <f t="shared" si="159"/>
        <v/>
      </c>
      <c r="BQ191" s="27" t="str">
        <f t="shared" si="160"/>
        <v/>
      </c>
      <c r="BR191" s="27" t="str" cm="1">
        <f t="array" ref="BR191">IFERROR(""&amp;INDEX(regNatjecatelj_klub,DI191),"")</f>
        <v/>
      </c>
      <c r="BS191" s="82" t="str">
        <f t="shared" si="199"/>
        <v/>
      </c>
      <c r="BT191" s="62" t="str">
        <f t="shared" si="200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/>
      </c>
      <c r="CP191" s="69" t="str">
        <f t="shared" si="208"/>
        <v>0</v>
      </c>
      <c r="CQ191" s="216" t="str">
        <f t="shared" si="209"/>
        <v/>
      </c>
      <c r="CR191" s="217" t="str">
        <f t="shared" si="235"/>
        <v/>
      </c>
      <c r="CS191" s="150" t="str">
        <f t="shared" si="161"/>
        <v/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>Ž</v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/>
      </c>
      <c r="DI191" s="49" t="str">
        <f t="shared" si="214"/>
        <v/>
      </c>
      <c r="DJ191" s="43" t="s">
        <v>0</v>
      </c>
      <c r="DK191" s="48" t="str">
        <f t="shared" si="215"/>
        <v/>
      </c>
      <c r="DL191" s="49" t="str">
        <f t="shared" si="216"/>
        <v/>
      </c>
      <c r="DM191" s="43" t="s">
        <v>0</v>
      </c>
      <c r="DN191" s="48" t="str">
        <f t="shared" si="217"/>
        <v/>
      </c>
      <c r="DO191" s="49" t="str">
        <f t="shared" si="218"/>
        <v/>
      </c>
      <c r="DP191" s="43" t="s">
        <v>0</v>
      </c>
      <c r="DQ191" s="54" t="str">
        <f t="shared" si="219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0"/>
        <v/>
      </c>
      <c r="DU191" s="69" t="str">
        <f t="shared" si="166"/>
        <v/>
      </c>
      <c r="DV191" s="69" t="str">
        <f t="shared" si="221"/>
        <v/>
      </c>
      <c r="DW191" s="69" t="str">
        <f t="shared" si="222"/>
        <v/>
      </c>
      <c r="DX191" s="62" t="str">
        <f t="shared" si="223"/>
        <v/>
      </c>
      <c r="DY191" s="43" t="s">
        <v>0</v>
      </c>
      <c r="DZ191" s="54" t="str">
        <f>IF(AN191="","",MAX(DZ$12:DZ190)+1)</f>
        <v/>
      </c>
      <c r="EA191" s="69" t="str">
        <f t="shared" si="224"/>
        <v/>
      </c>
      <c r="EB191" s="69" t="str">
        <f t="shared" si="225"/>
        <v/>
      </c>
      <c r="EC191" s="69" t="str">
        <f t="shared" si="226"/>
        <v/>
      </c>
      <c r="ED191" s="69" t="str">
        <f t="shared" si="227"/>
        <v/>
      </c>
      <c r="EE191" s="69" t="str">
        <f t="shared" si="167"/>
        <v/>
      </c>
      <c r="EF191" s="69" t="str">
        <f t="shared" si="228"/>
        <v/>
      </c>
      <c r="EG191" s="69" t="str">
        <f t="shared" si="229"/>
        <v/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/>
      </c>
      <c r="EM191" s="43" t="s">
        <v>0</v>
      </c>
      <c r="EN191" s="16" t="str">
        <f t="shared" si="169"/>
        <v/>
      </c>
      <c r="EO191" s="43" t="s">
        <v>0</v>
      </c>
      <c r="EP191" s="167" t="str">
        <f t="shared" si="233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Ž65</v>
      </c>
      <c r="C192" s="27" t="s">
        <v>0</v>
      </c>
      <c r="D192" s="27" t="str">
        <f>IF(csv!F182="","",TRIM(csv!F182))</f>
        <v>Biserka</v>
      </c>
      <c r="E192" s="27" t="str">
        <f>IF(csv!E182="","",TRIM(csv!E182))</f>
        <v>Horvat-Nikšić</v>
      </c>
      <c r="F192" s="27" t="s">
        <v>0</v>
      </c>
      <c r="G192" s="69" t="str">
        <f>IF(csv!M182="","",TRIM(csv!M182))</f>
        <v>56:53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Vihor</v>
      </c>
      <c r="K192" s="27" t="str">
        <f>IF(csv!Q182="","",TRIM(csv!Q182))</f>
        <v>OK Vihor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0"/>
        <v>ok</v>
      </c>
      <c r="P192" s="43"/>
      <c r="Q192" s="48" t="str">
        <f t="shared" si="171"/>
        <v>Ž65</v>
      </c>
      <c r="R192" s="69">
        <f>IF(Q192="","",IF(COUNTIF(Q$12:Q191,Q192)=0,R191+1,R191))</f>
        <v>17</v>
      </c>
      <c r="S192" s="69">
        <f t="shared" si="172"/>
        <v>210</v>
      </c>
      <c r="T192" s="69">
        <f t="shared" si="173"/>
        <v>233</v>
      </c>
      <c r="U192" s="62" t="str">
        <f t="shared" si="174"/>
        <v>Ž65</v>
      </c>
      <c r="V192" s="43" t="s">
        <v>0</v>
      </c>
      <c r="W192" s="209" t="str">
        <f t="shared" si="175"/>
        <v>Ž65</v>
      </c>
      <c r="X192" s="259">
        <f t="shared" si="176"/>
        <v>363</v>
      </c>
      <c r="Y192" s="210" t="str">
        <f t="shared" si="157"/>
        <v/>
      </c>
      <c r="Z192" s="43" t="s">
        <v>0</v>
      </c>
      <c r="AA192" s="48" t="str">
        <f t="shared" si="177"/>
        <v>CRO</v>
      </c>
      <c r="AB192" s="69">
        <f t="shared" si="178"/>
        <v>1</v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>CRO</v>
      </c>
      <c r="AK192" s="150">
        <f t="shared" si="181"/>
        <v>1</v>
      </c>
      <c r="AL192" s="43"/>
      <c r="AM192" s="48" t="str">
        <f t="shared" si="182"/>
        <v>Biserka</v>
      </c>
      <c r="AN192" s="27" t="str">
        <f t="shared" si="183"/>
        <v>Horvat-Nikšić</v>
      </c>
      <c r="AO192" s="69">
        <f t="shared" si="184"/>
        <v>1324</v>
      </c>
      <c r="AP192" s="69" t="str">
        <f t="shared" si="185"/>
        <v/>
      </c>
      <c r="AQ192" s="27" t="str">
        <f t="shared" si="186"/>
        <v>Biserka</v>
      </c>
      <c r="AR192" s="62" t="str">
        <f t="shared" si="187"/>
        <v>Horvat-Nikšić</v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>Biserka</v>
      </c>
      <c r="BI192" s="27" t="str">
        <f t="shared" si="193"/>
        <v>Horvat-Nikšić</v>
      </c>
      <c r="BJ192" s="69" t="str">
        <f t="shared" si="194"/>
        <v/>
      </c>
      <c r="BK192" s="49">
        <f t="shared" si="195"/>
        <v>1324</v>
      </c>
      <c r="BL192" s="43" t="s">
        <v>0</v>
      </c>
      <c r="BM192" s="48" t="str">
        <f t="shared" si="196"/>
        <v>Vihor</v>
      </c>
      <c r="BN192" s="27" t="str">
        <f t="shared" si="197"/>
        <v>OK Vihor</v>
      </c>
      <c r="BO192" s="69">
        <f t="shared" si="198"/>
        <v>12</v>
      </c>
      <c r="BP192" s="69" t="str">
        <f t="shared" si="159"/>
        <v/>
      </c>
      <c r="BQ192" s="27" t="str">
        <f t="shared" si="160"/>
        <v>OK Vihor</v>
      </c>
      <c r="BR192" s="27" t="str" cm="1">
        <f t="array" ref="BR192">IFERROR(""&amp;INDEX(regNatjecatelj_klub,DI192),"")</f>
        <v>OK Vihor</v>
      </c>
      <c r="BS192" s="82" t="str">
        <f t="shared" si="199"/>
        <v/>
      </c>
      <c r="BT192" s="62" t="str">
        <f t="shared" si="200"/>
        <v>OK Vihor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Vihor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12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>56:53</v>
      </c>
      <c r="CP192" s="69" t="str">
        <f t="shared" si="208"/>
        <v>0</v>
      </c>
      <c r="CQ192" s="216" t="str">
        <f t="shared" si="209"/>
        <v/>
      </c>
      <c r="CR192" s="217">
        <f t="shared" si="235"/>
        <v>3413</v>
      </c>
      <c r="CS192" s="150">
        <f t="shared" si="161"/>
        <v>1</v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>Ž</v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>Biserka – Horvat-Nikšić</v>
      </c>
      <c r="DI192" s="49">
        <f t="shared" si="214"/>
        <v>853</v>
      </c>
      <c r="DJ192" s="43" t="s">
        <v>0</v>
      </c>
      <c r="DK192" s="48" t="str">
        <f t="shared" si="215"/>
        <v>Biserka – Horvat-Nikšić – OK Vihor</v>
      </c>
      <c r="DL192" s="49">
        <f t="shared" si="216"/>
        <v>853</v>
      </c>
      <c r="DM192" s="43" t="s">
        <v>0</v>
      </c>
      <c r="DN192" s="48" t="str">
        <f t="shared" si="217"/>
        <v>Biserka – Horvat-Nikšić – OK Vihor – Ž65</v>
      </c>
      <c r="DO192" s="49">
        <f t="shared" si="218"/>
        <v>853</v>
      </c>
      <c r="DP192" s="43" t="s">
        <v>0</v>
      </c>
      <c r="DQ192" s="54">
        <f t="shared" si="219"/>
        <v>853</v>
      </c>
      <c r="DR192" s="49" cm="1">
        <f t="array" ref="DR192">IF(DQ192&lt;&gt;"",INDEX(regNatjecatelj_id,DQ192,0),IF(BF192&lt;&gt;"",BF192,""))</f>
        <v>1324</v>
      </c>
      <c r="DS192" s="43" t="s">
        <v>0</v>
      </c>
      <c r="DT192" s="54" t="str">
        <f t="shared" si="220"/>
        <v>imepre</v>
      </c>
      <c r="DU192" s="69" t="str">
        <f t="shared" si="166"/>
        <v>klu</v>
      </c>
      <c r="DV192" s="69" t="str">
        <f t="shared" si="221"/>
        <v>kat</v>
      </c>
      <c r="DW192" s="69" t="str">
        <f t="shared" si="222"/>
        <v/>
      </c>
      <c r="DX192" s="62" t="str">
        <f t="shared" si="223"/>
        <v>imepre-klu-kat</v>
      </c>
      <c r="DY192" s="43" t="s">
        <v>0</v>
      </c>
      <c r="DZ192" s="54">
        <f>IF(AN192="","",MAX(DZ$12:DZ191)+1)</f>
        <v>3554</v>
      </c>
      <c r="EA192" s="69">
        <f t="shared" si="224"/>
        <v>363</v>
      </c>
      <c r="EB192" s="69">
        <f t="shared" si="225"/>
        <v>1324</v>
      </c>
      <c r="EC192" s="69">
        <f t="shared" si="226"/>
        <v>3413</v>
      </c>
      <c r="ED192" s="69">
        <f t="shared" si="227"/>
        <v>1</v>
      </c>
      <c r="EE192" s="69">
        <f t="shared" si="167"/>
        <v>1</v>
      </c>
      <c r="EF192" s="69">
        <f t="shared" si="228"/>
        <v>1</v>
      </c>
      <c r="EG192" s="69" t="str">
        <f t="shared" si="229"/>
        <v>0</v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>INSERT INTO rezultat(id,stazakategorija_id,imeprezime_id,vrijeme_sec,status_id,registracija,uparivanje_id,originalstatus_id,imeprezimealias_id,klubalias_id,kategorijaalias_id) VALUES (3554,363,1324,3413,1,1,1,0,Null,Null,Null);</v>
      </c>
      <c r="EM192" s="43" t="s">
        <v>0</v>
      </c>
      <c r="EN192" s="16" t="str">
        <f t="shared" si="169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363)
                         		AND
                         	kategorija_liga.liga_id = 102)
		AND
	datum_od &lt;= '44493'
    	AND
    datum_do is Null;</v>
      </c>
      <c r="EO192" s="43" t="s">
        <v>0</v>
      </c>
      <c r="EP192" s="167" t="str">
        <f t="shared" si="233"/>
        <v xml:space="preserve">
INSERT INTO rezultat(id,stazakategorija_id,imeprezime_id,vrijeme_sec,status_id,registracija,uparivanje_id,originalstatus_id,imeprezimealias_id,klubalias_id,kategorijaalias_id) VALUES (3554,363,1324,3413,1,1,1,0,Null,Null,Null);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363)
                         		AND
                         	kategorija_liga.liga_id = 102)
		AND
	datum_od &lt;= '44493'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Ž65</v>
      </c>
      <c r="C193" s="27" t="s">
        <v>0</v>
      </c>
      <c r="D193" s="27" t="str">
        <f>IF(csv!F183="","",TRIM(csv!F183))</f>
        <v>Vacant</v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>0</v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>Ž65</v>
      </c>
      <c r="R193" s="69">
        <f>IF(Q193="","",IF(COUNTIF(Q$12:Q192,Q193)=0,R192+1,R192))</f>
        <v>17</v>
      </c>
      <c r="S193" s="69">
        <f t="shared" si="172"/>
        <v>210</v>
      </c>
      <c r="T193" s="69">
        <f t="shared" si="173"/>
        <v>233</v>
      </c>
      <c r="U193" s="62" t="str">
        <f t="shared" si="174"/>
        <v>Ž65</v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>0</v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>Ž</v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ref="CY141:CY204" si="236">IF(Q194="","",LEFT(INDEX(regKategorija_oznaka,MATCH(S194,regKategorija_id,0)),1))</f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236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236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236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236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236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236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236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236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236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236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7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8">IF(BN205="","",IF(IFERROR(MATCH(BN205,regKlub_naziv,0),"")&lt;&gt;"","",IFERROR(INDEX(regKlub_alias_id,MATCH(BN205,regKlub_alias_alias,0)),"NEMA")))</f>
        <v/>
      </c>
      <c r="BQ205" s="27" t="str">
        <f t="shared" ref="BQ205:BQ268" si="239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40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1">IF(BF205="","",IF(AND(CY205&lt;&gt;"M",CY205&lt;&gt;"Ž"),1,""))</f>
        <v/>
      </c>
      <c r="CX205" t="s">
        <v>0</v>
      </c>
      <c r="CY205" s="119" t="str">
        <f t="shared" ref="CY205:CY268" si="242">IF(Q205="","",LEFT(INDEX(regKategorija_oznaka,MATCH(S205,regKategorija_id,0)),1))</f>
        <v/>
      </c>
      <c r="CZ205" t="s">
        <v>0</v>
      </c>
      <c r="DA205" s="48" t="str">
        <f t="shared" ref="DA205:DA268" si="243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4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5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6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7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8">IF(DZ205="","",IF(AND(EE205=1,ED205&lt;&gt;6),"UPDATE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9">IF(E206="","","ok")</f>
        <v/>
      </c>
      <c r="P206" s="43"/>
      <c r="Q206" s="48" t="str">
        <f t="shared" ref="Q206:Q269" si="250">IF(B206="","",B206)</f>
        <v/>
      </c>
      <c r="R206" s="69" t="str">
        <f>IF(Q206="","",IF(COUNTIF(Q$12:Q205,Q206)=0,R205+1,R205))</f>
        <v/>
      </c>
      <c r="S206" s="69" t="str">
        <f t="shared" ref="S206:S269" si="251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2">IF(Q206="","",IFERROR(INDEX(natStaza_id,MATCH(Q206,natStaza_kategorija,0)),""))</f>
        <v/>
      </c>
      <c r="U206" s="62" t="str">
        <f t="shared" ref="U206:U269" si="253">IF(T206="","",INDEX(natStaza_naziv,MATCH(T206,natStaza_id,0)))</f>
        <v/>
      </c>
      <c r="V206" s="43" t="s">
        <v>0</v>
      </c>
      <c r="W206" s="209" t="str">
        <f t="shared" ref="W206:W269" si="254">IF(O206="","",INDEX(regKategorija_oznaka,MATCH(S206,regKategorija_id,0)))</f>
        <v/>
      </c>
      <c r="X206" s="259" t="str">
        <f t="shared" ref="X206:X269" si="255">IF(W206="","",INDEX(natKategorija_stazaKatId,MATCH(S206,natKategorija_katRegId,0)))</f>
        <v/>
      </c>
      <c r="Y206" s="210" t="str">
        <f t="shared" si="237"/>
        <v/>
      </c>
      <c r="Z206" s="43" t="s">
        <v>0</v>
      </c>
      <c r="AA206" s="48" t="str">
        <f t="shared" ref="AA206:AA269" si="256">IF(O206="","",M206)</f>
        <v/>
      </c>
      <c r="AB206" s="69" t="str">
        <f t="shared" ref="AB206:AB269" si="257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8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9">IF(AB206="","",IF(AB206="NEMA",AC206,AA206))</f>
        <v/>
      </c>
      <c r="AK206" s="150" t="str">
        <f t="shared" ref="AK206:AK269" si="260">IF(AB206="","",IF(AB206="NEMA",AD206,AB206))</f>
        <v/>
      </c>
      <c r="AL206" s="43"/>
      <c r="AM206" s="48" t="str">
        <f t="shared" ref="AM206:AM269" si="261">IF(O206="","",D206)</f>
        <v/>
      </c>
      <c r="AN206" s="27" t="str">
        <f t="shared" ref="AN206:AN269" si="262">IF(O206="","",E206)</f>
        <v/>
      </c>
      <c r="AO206" s="69" t="str">
        <f t="shared" ref="AO206:AO269" si="263">IF(AN206="","",IFERROR(INDEX(regNatjecatelj_id,MATCH(AM206&amp;" – "&amp;AN206,regNatjecatelj_imePrezime,0)),"NEMA"))</f>
        <v/>
      </c>
      <c r="AP206" s="69" t="str">
        <f t="shared" ref="AP206:AP269" si="264">IF(AO206&lt;&gt;"NEMA","",IFERROR(INDEX(regNatjecatelj_alias_natjecateljId,MATCH(AM206&amp;" "&amp;AN206,regNatjecatelj_alias_alias,0)),"NEMA"))</f>
        <v/>
      </c>
      <c r="AQ206" s="27" t="str">
        <f t="shared" ref="AQ206:AQ269" si="265">IF(O206="","",IF(OR(AP206="",AP206="NEMA"),AM206,INDEX(regNatjecatelj_ime,MATCH(AP206,regNatjecatelj_id,0))))</f>
        <v/>
      </c>
      <c r="AR206" s="62" t="str">
        <f t="shared" ref="AR206:AR269" si="266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7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8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9">IF(AX206&amp;AY206="","",AT206)</f>
        <v/>
      </c>
      <c r="BD206" s="69" t="str">
        <f>IF(AX206&amp;AY206="","",MAX(BD$12:BD205)+1)</f>
        <v/>
      </c>
      <c r="BE206" s="248" t="str">
        <f t="shared" ref="BE206:BE269" si="270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1">IF(O206="","",IF(BE206="",AQ206,IF(BE206="NEMA",AX206,INDEX(regNatjecatelj_ime,MATCH(BE206,regNatjecatelj_id,0)))))</f>
        <v/>
      </c>
      <c r="BI206" s="27" t="str">
        <f t="shared" ref="BI206:BI269" si="272">IF(O206="","",IF(BE206="",AR206,IF(BE206="NEMA",AY206,INDEX(regNatjecatelj_prezime,MATCH(BE206,regNatjecatelj_id,0)))))</f>
        <v/>
      </c>
      <c r="BJ206" s="69" t="str">
        <f t="shared" ref="BJ206:BJ269" si="273">IF(AND(AP206&lt;&gt;"",AP206&lt;&gt;"NEMA"),AP206,IF(BD206&lt;&gt;"",BD206,""))</f>
        <v/>
      </c>
      <c r="BK206" s="49" t="str">
        <f t="shared" ref="BK206:BK269" si="274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5">IF(O206="","",J206)</f>
        <v/>
      </c>
      <c r="BN206" s="27" t="str">
        <f t="shared" ref="BN206:BN269" si="276">IF(O206="","",K206)</f>
        <v/>
      </c>
      <c r="BO206" s="69" t="str">
        <f t="shared" ref="BO206:BO269" si="277">IF(BN206="","",IFERROR(INDEX(regKlub_id,MATCH(BN206,regKlub_naziv,0)),"NEMA"))</f>
        <v/>
      </c>
      <c r="BP206" s="69" t="str">
        <f t="shared" si="238"/>
        <v/>
      </c>
      <c r="BQ206" s="27" t="str">
        <f t="shared" si="239"/>
        <v/>
      </c>
      <c r="BR206" s="27" t="str" cm="1">
        <f t="array" ref="BR206">IFERROR(""&amp;INDEX(regNatjecatelj_klub,DI206),"")</f>
        <v/>
      </c>
      <c r="BS206" s="82" t="str">
        <f t="shared" ref="BS206:BS269" si="278">IF(BQ206=BR206,"",IF(BR206="","",1))</f>
        <v/>
      </c>
      <c r="BT206" s="62" t="str">
        <f t="shared" ref="BT206:BT269" si="279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0">IF(BX206="","",IFERROR(INDEX(regKlub_id,MATCH(BX206,regKlub_naziv,0)),"NEMA"))</f>
        <v/>
      </c>
      <c r="CA206" s="27" t="str">
        <f t="shared" ref="CA206:CA269" si="281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2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3">IF(BX206="","",IF(CB206="",INDEX(regKlub_id,MATCH(BX206,regKlub_naziv,0)),CB206))</f>
        <v/>
      </c>
      <c r="CG206" s="62" t="str">
        <f t="shared" ref="CG206:CG269" si="284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5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6">IF(G206="","",G206)</f>
        <v/>
      </c>
      <c r="CP206" s="69" t="str">
        <f t="shared" ref="CP206:CP269" si="287">IF(H206="","",H206)</f>
        <v/>
      </c>
      <c r="CQ206" s="216" t="str">
        <f t="shared" ref="CQ206:CQ269" si="288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40"/>
        <v/>
      </c>
      <c r="CT206" s="43" t="s">
        <v>0</v>
      </c>
      <c r="CU206" s="276" t="str">
        <f t="shared" ref="CU206:CU269" si="289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1"/>
        <v/>
      </c>
      <c r="CX206" t="s">
        <v>0</v>
      </c>
      <c r="CY206" s="119" t="str">
        <f t="shared" si="242"/>
        <v/>
      </c>
      <c r="CZ206" t="s">
        <v>0</v>
      </c>
      <c r="DA206" s="48" t="str">
        <f t="shared" si="243"/>
        <v/>
      </c>
      <c r="DB206" s="62" t="str">
        <f t="shared" si="244"/>
        <v/>
      </c>
      <c r="DC206" t="s">
        <v>0</v>
      </c>
      <c r="DD206" s="16" t="str">
        <f t="shared" ref="DD206:DD269" si="290">IF(DA206="",DB206,DA206&amp;" "&amp;DB206)</f>
        <v/>
      </c>
      <c r="DE206" s="43" t="s">
        <v>0</v>
      </c>
      <c r="DF206" s="16" t="str">
        <f t="shared" ref="DF206:DF269" si="291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2">IF(O206="","",BH206&amp;" – "&amp;BI206)</f>
        <v/>
      </c>
      <c r="DI206" s="49" t="str">
        <f t="shared" ref="DI206:DI269" si="293">IF(DH206="","",IFERROR(MATCH(DH206,regNatjecatelj_imePrezime,0),"NEMA"))</f>
        <v/>
      </c>
      <c r="DJ206" s="43" t="s">
        <v>0</v>
      </c>
      <c r="DK206" s="48" t="str">
        <f t="shared" ref="DK206:DK269" si="294">IF(O206="","",DH206 &amp; IF(CK206="",""," – " &amp; CK206))</f>
        <v/>
      </c>
      <c r="DL206" s="49" t="str">
        <f t="shared" ref="DL206:DL269" si="295">IF(DK206="","",IFERROR(MATCH(DK206,regNatjecatelj_imePrezimeKlub,0),"NEMA"))</f>
        <v/>
      </c>
      <c r="DM206" s="43" t="s">
        <v>0</v>
      </c>
      <c r="DN206" s="48" t="str">
        <f t="shared" ref="DN206:DN269" si="296">IF(O206="","",DK206 &amp; IF(W206="",""," – " &amp; W206))</f>
        <v/>
      </c>
      <c r="DO206" s="49" t="str">
        <f t="shared" ref="DO206:DO269" si="297">IF(DN206="","",IFERROR(MATCH(DN206,regNatjecatelj_imePrezimeKlubKategorija,0),"NEMA"))</f>
        <v/>
      </c>
      <c r="DP206" s="43" t="s">
        <v>0</v>
      </c>
      <c r="DQ206" s="54" t="str">
        <f t="shared" ref="DQ206:DQ269" si="298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9">IF(AN206="","",IF(BF206&lt;&gt;"","novo",IF(AP206="","imepre","imepre(ali)")))</f>
        <v/>
      </c>
      <c r="DU206" s="69" t="str">
        <f t="shared" si="245"/>
        <v/>
      </c>
      <c r="DV206" s="69" t="str">
        <f t="shared" ref="DV206:DV269" si="300">IF(AN206="","","kat"&amp;IF(AND(W206&lt;&gt;Q206,Q206&lt;&gt;"Open"),"(ali)",""))</f>
        <v/>
      </c>
      <c r="DW206" s="69" t="str">
        <f t="shared" ref="DW206:DW269" si="301">IF(OR(CQ206&lt;&gt;"",CS206=2),"ot","")</f>
        <v/>
      </c>
      <c r="DX206" s="62" t="str">
        <f t="shared" ref="DX206:DX269" si="302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3">IF(AQ206="","",X206)</f>
        <v/>
      </c>
      <c r="EB206" s="69" t="str">
        <f t="shared" ref="EB206:EB269" si="304">IF(DR206="","",DR206)</f>
        <v/>
      </c>
      <c r="EC206" s="69" t="str">
        <f t="shared" ref="EC206:EC269" si="305">IF(CR206="","",CR206)</f>
        <v/>
      </c>
      <c r="ED206" s="69" t="str">
        <f t="shared" ref="ED206:ED269" si="306">IF(CS206="","",IF(AND(EC206="",CS206=1),6,CS206))</f>
        <v/>
      </c>
      <c r="EE206" s="69" t="str">
        <f t="shared" si="246"/>
        <v/>
      </c>
      <c r="EF206" s="69" t="str">
        <f t="shared" ref="EF206:EF269" si="307">IF(DZ206="","",INDEX(regUparivanje_id,MATCH(DX206,regUparivanje_oznaka,0)))</f>
        <v/>
      </c>
      <c r="EG206" s="69" t="str">
        <f t="shared" ref="EG206:EG269" si="308">IF(CS206="","",CP206)</f>
        <v/>
      </c>
      <c r="EH206" s="69" t="str">
        <f t="shared" si="247"/>
        <v/>
      </c>
      <c r="EI206" s="69" t="str">
        <f t="shared" ref="EI206:EI269" si="309">IF(CM206="","",CM206)</f>
        <v/>
      </c>
      <c r="EJ206" s="49" t="str">
        <f t="shared" ref="EJ206:EJ269" si="310">IF(Y206="","",Y206)</f>
        <v/>
      </c>
      <c r="EK206" s="43" t="s">
        <v>0</v>
      </c>
      <c r="EL206" s="16" t="str">
        <f t="shared" ref="EL206:EL269" si="311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8"/>
        <v/>
      </c>
      <c r="EO206" s="43" t="s">
        <v>0</v>
      </c>
      <c r="EP206" s="167" t="str">
        <f t="shared" ref="EP206:EP269" si="312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9"/>
        <v/>
      </c>
      <c r="P207" s="43"/>
      <c r="Q207" s="48" t="str">
        <f t="shared" si="250"/>
        <v/>
      </c>
      <c r="R207" s="69" t="str">
        <f>IF(Q207="","",IF(COUNTIF(Q$12:Q206,Q207)=0,R206+1,R206))</f>
        <v/>
      </c>
      <c r="S207" s="69" t="str">
        <f t="shared" si="251"/>
        <v/>
      </c>
      <c r="T207" s="69" t="str">
        <f t="shared" si="252"/>
        <v/>
      </c>
      <c r="U207" s="62" t="str">
        <f t="shared" si="253"/>
        <v/>
      </c>
      <c r="V207" s="43" t="s">
        <v>0</v>
      </c>
      <c r="W207" s="209" t="str">
        <f t="shared" si="254"/>
        <v/>
      </c>
      <c r="X207" s="259" t="str">
        <f t="shared" si="255"/>
        <v/>
      </c>
      <c r="Y207" s="210" t="str">
        <f t="shared" si="237"/>
        <v/>
      </c>
      <c r="Z207" s="43" t="s">
        <v>0</v>
      </c>
      <c r="AA207" s="48" t="str">
        <f t="shared" si="256"/>
        <v/>
      </c>
      <c r="AB207" s="69" t="str">
        <f t="shared" si="257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8"/>
        <v/>
      </c>
      <c r="AI207" s="43" t="s">
        <v>0</v>
      </c>
      <c r="AJ207" s="209" t="str">
        <f t="shared" si="259"/>
        <v/>
      </c>
      <c r="AK207" s="150" t="str">
        <f t="shared" si="260"/>
        <v/>
      </c>
      <c r="AL207" s="43"/>
      <c r="AM207" s="48" t="str">
        <f t="shared" si="261"/>
        <v/>
      </c>
      <c r="AN207" s="27" t="str">
        <f t="shared" si="262"/>
        <v/>
      </c>
      <c r="AO207" s="69" t="str">
        <f t="shared" si="263"/>
        <v/>
      </c>
      <c r="AP207" s="69" t="str">
        <f t="shared" si="264"/>
        <v/>
      </c>
      <c r="AQ207" s="27" t="str">
        <f t="shared" si="265"/>
        <v/>
      </c>
      <c r="AR207" s="62" t="str">
        <f t="shared" si="266"/>
        <v/>
      </c>
      <c r="AS207" s="43" t="s">
        <v>0</v>
      </c>
      <c r="AT207" s="78" t="str">
        <f t="shared" si="267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8"/>
        <v/>
      </c>
      <c r="BB207" s="43" t="s">
        <v>0</v>
      </c>
      <c r="BC207" s="48" t="str">
        <f t="shared" si="269"/>
        <v/>
      </c>
      <c r="BD207" s="69" t="str">
        <f>IF(AX207&amp;AY207="","",MAX(BD$12:BD206)+1)</f>
        <v/>
      </c>
      <c r="BE207" s="248" t="str">
        <f t="shared" si="270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1"/>
        <v/>
      </c>
      <c r="BI207" s="27" t="str">
        <f t="shared" si="272"/>
        <v/>
      </c>
      <c r="BJ207" s="69" t="str">
        <f t="shared" si="273"/>
        <v/>
      </c>
      <c r="BK207" s="49" t="str">
        <f t="shared" si="274"/>
        <v/>
      </c>
      <c r="BL207" s="43" t="s">
        <v>0</v>
      </c>
      <c r="BM207" s="48" t="str">
        <f t="shared" si="275"/>
        <v/>
      </c>
      <c r="BN207" s="27" t="str">
        <f t="shared" si="276"/>
        <v/>
      </c>
      <c r="BO207" s="69" t="str">
        <f t="shared" si="277"/>
        <v/>
      </c>
      <c r="BP207" s="69" t="str">
        <f t="shared" si="238"/>
        <v/>
      </c>
      <c r="BQ207" s="27" t="str">
        <f t="shared" si="239"/>
        <v/>
      </c>
      <c r="BR207" s="27" t="str" cm="1">
        <f t="array" ref="BR207">IFERROR(""&amp;INDEX(regNatjecatelj_klub,DI207),"")</f>
        <v/>
      </c>
      <c r="BS207" s="82" t="str">
        <f t="shared" si="278"/>
        <v/>
      </c>
      <c r="BT207" s="62" t="str">
        <f t="shared" si="279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0"/>
        <v/>
      </c>
      <c r="CA207" s="27" t="str">
        <f t="shared" si="281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2"/>
        <v/>
      </c>
      <c r="CE207" s="27" t="str">
        <f>IF(BX207="","",MAX(CE$12:CE206)+1)</f>
        <v/>
      </c>
      <c r="CF207" s="27" t="str">
        <f t="shared" si="283"/>
        <v/>
      </c>
      <c r="CG207" s="62" t="str">
        <f t="shared" si="284"/>
        <v/>
      </c>
      <c r="CH207" s="43" t="s">
        <v>0</v>
      </c>
      <c r="CI207" s="16" t="str">
        <f t="shared" si="285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6"/>
        <v/>
      </c>
      <c r="CP207" s="69" t="str">
        <f t="shared" si="287"/>
        <v/>
      </c>
      <c r="CQ207" s="216" t="str">
        <f t="shared" si="288"/>
        <v/>
      </c>
      <c r="CR207" s="217" t="str">
        <f t="shared" si="235"/>
        <v/>
      </c>
      <c r="CS207" s="150" t="str">
        <f t="shared" si="240"/>
        <v/>
      </c>
      <c r="CT207" s="43" t="s">
        <v>0</v>
      </c>
      <c r="CU207" s="276" t="str">
        <f t="shared" si="289"/>
        <v xml:space="preserve">
</v>
      </c>
      <c r="CV207" s="43" t="s">
        <v>0</v>
      </c>
      <c r="CW207" s="236" t="str">
        <f t="shared" si="241"/>
        <v/>
      </c>
      <c r="CX207" t="s">
        <v>0</v>
      </c>
      <c r="CY207" s="119" t="str">
        <f t="shared" si="242"/>
        <v/>
      </c>
      <c r="CZ207" t="s">
        <v>0</v>
      </c>
      <c r="DA207" s="48" t="str">
        <f t="shared" si="243"/>
        <v/>
      </c>
      <c r="DB207" s="62" t="str">
        <f t="shared" si="244"/>
        <v/>
      </c>
      <c r="DC207" t="s">
        <v>0</v>
      </c>
      <c r="DD207" s="16" t="str">
        <f t="shared" si="290"/>
        <v/>
      </c>
      <c r="DE207" s="43" t="s">
        <v>0</v>
      </c>
      <c r="DF207" s="16" t="str">
        <f t="shared" si="291"/>
        <v/>
      </c>
      <c r="DG207" s="43" t="s">
        <v>0</v>
      </c>
      <c r="DH207" s="48" t="str">
        <f t="shared" si="292"/>
        <v/>
      </c>
      <c r="DI207" s="49" t="str">
        <f t="shared" si="293"/>
        <v/>
      </c>
      <c r="DJ207" s="43" t="s">
        <v>0</v>
      </c>
      <c r="DK207" s="48" t="str">
        <f t="shared" si="294"/>
        <v/>
      </c>
      <c r="DL207" s="49" t="str">
        <f t="shared" si="295"/>
        <v/>
      </c>
      <c r="DM207" s="43" t="s">
        <v>0</v>
      </c>
      <c r="DN207" s="48" t="str">
        <f t="shared" si="296"/>
        <v/>
      </c>
      <c r="DO207" s="49" t="str">
        <f t="shared" si="297"/>
        <v/>
      </c>
      <c r="DP207" s="43" t="s">
        <v>0</v>
      </c>
      <c r="DQ207" s="54" t="str">
        <f t="shared" si="298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9"/>
        <v/>
      </c>
      <c r="DU207" s="69" t="str">
        <f t="shared" si="245"/>
        <v/>
      </c>
      <c r="DV207" s="69" t="str">
        <f t="shared" si="300"/>
        <v/>
      </c>
      <c r="DW207" s="69" t="str">
        <f t="shared" si="301"/>
        <v/>
      </c>
      <c r="DX207" s="62" t="str">
        <f t="shared" si="302"/>
        <v/>
      </c>
      <c r="DY207" s="43" t="s">
        <v>0</v>
      </c>
      <c r="DZ207" s="54" t="str">
        <f>IF(AN207="","",MAX(DZ$12:DZ206)+1)</f>
        <v/>
      </c>
      <c r="EA207" s="69" t="str">
        <f t="shared" si="303"/>
        <v/>
      </c>
      <c r="EB207" s="69" t="str">
        <f t="shared" si="304"/>
        <v/>
      </c>
      <c r="EC207" s="69" t="str">
        <f t="shared" si="305"/>
        <v/>
      </c>
      <c r="ED207" s="69" t="str">
        <f t="shared" si="306"/>
        <v/>
      </c>
      <c r="EE207" s="69" t="str">
        <f t="shared" si="246"/>
        <v/>
      </c>
      <c r="EF207" s="69" t="str">
        <f t="shared" si="307"/>
        <v/>
      </c>
      <c r="EG207" s="69" t="str">
        <f t="shared" si="308"/>
        <v/>
      </c>
      <c r="EH207" s="69" t="str">
        <f t="shared" si="247"/>
        <v/>
      </c>
      <c r="EI207" s="69" t="str">
        <f t="shared" si="309"/>
        <v/>
      </c>
      <c r="EJ207" s="49" t="str">
        <f t="shared" si="310"/>
        <v/>
      </c>
      <c r="EK207" s="43" t="s">
        <v>0</v>
      </c>
      <c r="EL207" s="16" t="str">
        <f t="shared" si="311"/>
        <v/>
      </c>
      <c r="EM207" s="43" t="s">
        <v>0</v>
      </c>
      <c r="EN207" s="16" t="str">
        <f t="shared" si="248"/>
        <v/>
      </c>
      <c r="EO207" s="43" t="s">
        <v>0</v>
      </c>
      <c r="EP207" s="167" t="str">
        <f t="shared" si="312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9"/>
        <v/>
      </c>
      <c r="P208" s="43"/>
      <c r="Q208" s="48" t="str">
        <f t="shared" si="250"/>
        <v/>
      </c>
      <c r="R208" s="69" t="str">
        <f>IF(Q208="","",IF(COUNTIF(Q$12:Q207,Q208)=0,R207+1,R207))</f>
        <v/>
      </c>
      <c r="S208" s="69" t="str">
        <f t="shared" si="251"/>
        <v/>
      </c>
      <c r="T208" s="69" t="str">
        <f t="shared" si="252"/>
        <v/>
      </c>
      <c r="U208" s="62" t="str">
        <f t="shared" si="253"/>
        <v/>
      </c>
      <c r="V208" s="43" t="s">
        <v>0</v>
      </c>
      <c r="W208" s="209" t="str">
        <f t="shared" si="254"/>
        <v/>
      </c>
      <c r="X208" s="259" t="str">
        <f t="shared" si="255"/>
        <v/>
      </c>
      <c r="Y208" s="210" t="str">
        <f t="shared" si="237"/>
        <v/>
      </c>
      <c r="Z208" s="43" t="s">
        <v>0</v>
      </c>
      <c r="AA208" s="48" t="str">
        <f t="shared" si="256"/>
        <v/>
      </c>
      <c r="AB208" s="69" t="str">
        <f t="shared" si="257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8"/>
        <v/>
      </c>
      <c r="AI208" s="43" t="s">
        <v>0</v>
      </c>
      <c r="AJ208" s="209" t="str">
        <f t="shared" si="259"/>
        <v/>
      </c>
      <c r="AK208" s="150" t="str">
        <f t="shared" si="260"/>
        <v/>
      </c>
      <c r="AL208" s="43"/>
      <c r="AM208" s="48" t="str">
        <f t="shared" si="261"/>
        <v/>
      </c>
      <c r="AN208" s="27" t="str">
        <f t="shared" si="262"/>
        <v/>
      </c>
      <c r="AO208" s="69" t="str">
        <f t="shared" si="263"/>
        <v/>
      </c>
      <c r="AP208" s="69" t="str">
        <f t="shared" si="264"/>
        <v/>
      </c>
      <c r="AQ208" s="27" t="str">
        <f t="shared" si="265"/>
        <v/>
      </c>
      <c r="AR208" s="62" t="str">
        <f t="shared" si="266"/>
        <v/>
      </c>
      <c r="AS208" s="43" t="s">
        <v>0</v>
      </c>
      <c r="AT208" s="78" t="str">
        <f t="shared" si="267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8"/>
        <v/>
      </c>
      <c r="BB208" s="43" t="s">
        <v>0</v>
      </c>
      <c r="BC208" s="48" t="str">
        <f t="shared" si="269"/>
        <v/>
      </c>
      <c r="BD208" s="69" t="str">
        <f>IF(AX208&amp;AY208="","",MAX(BD$12:BD207)+1)</f>
        <v/>
      </c>
      <c r="BE208" s="248" t="str">
        <f t="shared" si="270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1"/>
        <v/>
      </c>
      <c r="BI208" s="27" t="str">
        <f t="shared" si="272"/>
        <v/>
      </c>
      <c r="BJ208" s="69" t="str">
        <f t="shared" si="273"/>
        <v/>
      </c>
      <c r="BK208" s="49" t="str">
        <f t="shared" si="274"/>
        <v/>
      </c>
      <c r="BL208" s="43" t="s">
        <v>0</v>
      </c>
      <c r="BM208" s="48" t="str">
        <f t="shared" si="275"/>
        <v/>
      </c>
      <c r="BN208" s="27" t="str">
        <f t="shared" si="276"/>
        <v/>
      </c>
      <c r="BO208" s="69" t="str">
        <f t="shared" si="277"/>
        <v/>
      </c>
      <c r="BP208" s="69" t="str">
        <f t="shared" si="238"/>
        <v/>
      </c>
      <c r="BQ208" s="27" t="str">
        <f t="shared" si="239"/>
        <v/>
      </c>
      <c r="BR208" s="27" t="str" cm="1">
        <f t="array" ref="BR208">IFERROR(""&amp;INDEX(regNatjecatelj_klub,DI208),"")</f>
        <v/>
      </c>
      <c r="BS208" s="82" t="str">
        <f t="shared" si="278"/>
        <v/>
      </c>
      <c r="BT208" s="62" t="str">
        <f t="shared" si="279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0"/>
        <v/>
      </c>
      <c r="CA208" s="27" t="str">
        <f t="shared" si="281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2"/>
        <v/>
      </c>
      <c r="CE208" s="27" t="str">
        <f>IF(BX208="","",MAX(CE$12:CE207)+1)</f>
        <v/>
      </c>
      <c r="CF208" s="27" t="str">
        <f t="shared" si="283"/>
        <v/>
      </c>
      <c r="CG208" s="62" t="str">
        <f t="shared" si="284"/>
        <v/>
      </c>
      <c r="CH208" s="43" t="s">
        <v>0</v>
      </c>
      <c r="CI208" s="16" t="str">
        <f t="shared" si="285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6"/>
        <v/>
      </c>
      <c r="CP208" s="69" t="str">
        <f t="shared" si="287"/>
        <v/>
      </c>
      <c r="CQ208" s="216" t="str">
        <f t="shared" si="288"/>
        <v/>
      </c>
      <c r="CR208" s="217" t="str">
        <f t="shared" si="235"/>
        <v/>
      </c>
      <c r="CS208" s="150" t="str">
        <f t="shared" si="240"/>
        <v/>
      </c>
      <c r="CT208" s="43" t="s">
        <v>0</v>
      </c>
      <c r="CU208" s="276" t="str">
        <f t="shared" si="289"/>
        <v xml:space="preserve">
</v>
      </c>
      <c r="CV208" s="43" t="s">
        <v>0</v>
      </c>
      <c r="CW208" s="236" t="str">
        <f t="shared" si="241"/>
        <v/>
      </c>
      <c r="CX208" t="s">
        <v>0</v>
      </c>
      <c r="CY208" s="119" t="str">
        <f t="shared" si="242"/>
        <v/>
      </c>
      <c r="CZ208" t="s">
        <v>0</v>
      </c>
      <c r="DA208" s="48" t="str">
        <f t="shared" si="243"/>
        <v/>
      </c>
      <c r="DB208" s="62" t="str">
        <f t="shared" si="244"/>
        <v/>
      </c>
      <c r="DC208" t="s">
        <v>0</v>
      </c>
      <c r="DD208" s="16" t="str">
        <f t="shared" si="290"/>
        <v/>
      </c>
      <c r="DE208" s="43" t="s">
        <v>0</v>
      </c>
      <c r="DF208" s="16" t="str">
        <f t="shared" si="291"/>
        <v/>
      </c>
      <c r="DG208" s="43" t="s">
        <v>0</v>
      </c>
      <c r="DH208" s="48" t="str">
        <f t="shared" si="292"/>
        <v/>
      </c>
      <c r="DI208" s="49" t="str">
        <f t="shared" si="293"/>
        <v/>
      </c>
      <c r="DJ208" s="43" t="s">
        <v>0</v>
      </c>
      <c r="DK208" s="48" t="str">
        <f t="shared" si="294"/>
        <v/>
      </c>
      <c r="DL208" s="49" t="str">
        <f t="shared" si="295"/>
        <v/>
      </c>
      <c r="DM208" s="43" t="s">
        <v>0</v>
      </c>
      <c r="DN208" s="48" t="str">
        <f t="shared" si="296"/>
        <v/>
      </c>
      <c r="DO208" s="49" t="str">
        <f t="shared" si="297"/>
        <v/>
      </c>
      <c r="DP208" s="43" t="s">
        <v>0</v>
      </c>
      <c r="DQ208" s="54" t="str">
        <f t="shared" si="298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9"/>
        <v/>
      </c>
      <c r="DU208" s="69" t="str">
        <f t="shared" si="245"/>
        <v/>
      </c>
      <c r="DV208" s="69" t="str">
        <f t="shared" si="300"/>
        <v/>
      </c>
      <c r="DW208" s="69" t="str">
        <f t="shared" si="301"/>
        <v/>
      </c>
      <c r="DX208" s="62" t="str">
        <f t="shared" si="302"/>
        <v/>
      </c>
      <c r="DY208" s="43" t="s">
        <v>0</v>
      </c>
      <c r="DZ208" s="54" t="str">
        <f>IF(AN208="","",MAX(DZ$12:DZ207)+1)</f>
        <v/>
      </c>
      <c r="EA208" s="69" t="str">
        <f t="shared" si="303"/>
        <v/>
      </c>
      <c r="EB208" s="69" t="str">
        <f t="shared" si="304"/>
        <v/>
      </c>
      <c r="EC208" s="69" t="str">
        <f t="shared" si="305"/>
        <v/>
      </c>
      <c r="ED208" s="69" t="str">
        <f t="shared" si="306"/>
        <v/>
      </c>
      <c r="EE208" s="69" t="str">
        <f t="shared" si="246"/>
        <v/>
      </c>
      <c r="EF208" s="69" t="str">
        <f t="shared" si="307"/>
        <v/>
      </c>
      <c r="EG208" s="69" t="str">
        <f t="shared" si="308"/>
        <v/>
      </c>
      <c r="EH208" s="69" t="str">
        <f t="shared" si="247"/>
        <v/>
      </c>
      <c r="EI208" s="69" t="str">
        <f t="shared" si="309"/>
        <v/>
      </c>
      <c r="EJ208" s="49" t="str">
        <f t="shared" si="310"/>
        <v/>
      </c>
      <c r="EK208" s="43" t="s">
        <v>0</v>
      </c>
      <c r="EL208" s="16" t="str">
        <f t="shared" si="311"/>
        <v/>
      </c>
      <c r="EM208" s="43" t="s">
        <v>0</v>
      </c>
      <c r="EN208" s="16" t="str">
        <f t="shared" si="248"/>
        <v/>
      </c>
      <c r="EO208" s="43" t="s">
        <v>0</v>
      </c>
      <c r="EP208" s="167" t="str">
        <f t="shared" si="312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9"/>
        <v/>
      </c>
      <c r="P209" s="43"/>
      <c r="Q209" s="48" t="str">
        <f t="shared" si="250"/>
        <v/>
      </c>
      <c r="R209" s="69" t="str">
        <f>IF(Q209="","",IF(COUNTIF(Q$12:Q208,Q209)=0,R208+1,R208))</f>
        <v/>
      </c>
      <c r="S209" s="69" t="str">
        <f t="shared" si="251"/>
        <v/>
      </c>
      <c r="T209" s="69" t="str">
        <f t="shared" si="252"/>
        <v/>
      </c>
      <c r="U209" s="62" t="str">
        <f t="shared" si="253"/>
        <v/>
      </c>
      <c r="V209" s="43" t="s">
        <v>0</v>
      </c>
      <c r="W209" s="209" t="str">
        <f t="shared" si="254"/>
        <v/>
      </c>
      <c r="X209" s="259" t="str">
        <f t="shared" si="255"/>
        <v/>
      </c>
      <c r="Y209" s="210" t="str">
        <f t="shared" si="237"/>
        <v/>
      </c>
      <c r="Z209" s="43" t="s">
        <v>0</v>
      </c>
      <c r="AA209" s="48" t="str">
        <f t="shared" si="256"/>
        <v/>
      </c>
      <c r="AB209" s="69" t="str">
        <f t="shared" si="257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8"/>
        <v/>
      </c>
      <c r="AI209" s="43" t="s">
        <v>0</v>
      </c>
      <c r="AJ209" s="209" t="str">
        <f t="shared" si="259"/>
        <v/>
      </c>
      <c r="AK209" s="150" t="str">
        <f t="shared" si="260"/>
        <v/>
      </c>
      <c r="AL209" s="43"/>
      <c r="AM209" s="48" t="str">
        <f t="shared" si="261"/>
        <v/>
      </c>
      <c r="AN209" s="27" t="str">
        <f t="shared" si="262"/>
        <v/>
      </c>
      <c r="AO209" s="69" t="str">
        <f t="shared" si="263"/>
        <v/>
      </c>
      <c r="AP209" s="69" t="str">
        <f t="shared" si="264"/>
        <v/>
      </c>
      <c r="AQ209" s="27" t="str">
        <f t="shared" si="265"/>
        <v/>
      </c>
      <c r="AR209" s="62" t="str">
        <f t="shared" si="266"/>
        <v/>
      </c>
      <c r="AS209" s="43" t="s">
        <v>0</v>
      </c>
      <c r="AT209" s="78" t="str">
        <f t="shared" si="267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8"/>
        <v/>
      </c>
      <c r="BB209" s="43" t="s">
        <v>0</v>
      </c>
      <c r="BC209" s="48" t="str">
        <f t="shared" si="269"/>
        <v/>
      </c>
      <c r="BD209" s="69" t="str">
        <f>IF(AX209&amp;AY209="","",MAX(BD$12:BD208)+1)</f>
        <v/>
      </c>
      <c r="BE209" s="248" t="str">
        <f t="shared" si="270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1"/>
        <v/>
      </c>
      <c r="BI209" s="27" t="str">
        <f t="shared" si="272"/>
        <v/>
      </c>
      <c r="BJ209" s="69" t="str">
        <f t="shared" si="273"/>
        <v/>
      </c>
      <c r="BK209" s="49" t="str">
        <f t="shared" si="274"/>
        <v/>
      </c>
      <c r="BL209" s="43" t="s">
        <v>0</v>
      </c>
      <c r="BM209" s="48" t="str">
        <f t="shared" si="275"/>
        <v/>
      </c>
      <c r="BN209" s="27" t="str">
        <f t="shared" si="276"/>
        <v/>
      </c>
      <c r="BO209" s="69" t="str">
        <f t="shared" si="277"/>
        <v/>
      </c>
      <c r="BP209" s="69" t="str">
        <f t="shared" si="238"/>
        <v/>
      </c>
      <c r="BQ209" s="27" t="str">
        <f t="shared" si="239"/>
        <v/>
      </c>
      <c r="BR209" s="27" t="str" cm="1">
        <f t="array" ref="BR209">IFERROR(""&amp;INDEX(regNatjecatelj_klub,DI209),"")</f>
        <v/>
      </c>
      <c r="BS209" s="82" t="str">
        <f t="shared" si="278"/>
        <v/>
      </c>
      <c r="BT209" s="62" t="str">
        <f t="shared" si="279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0"/>
        <v/>
      </c>
      <c r="CA209" s="27" t="str">
        <f t="shared" si="281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2"/>
        <v/>
      </c>
      <c r="CE209" s="27" t="str">
        <f>IF(BX209="","",MAX(CE$12:CE208)+1)</f>
        <v/>
      </c>
      <c r="CF209" s="27" t="str">
        <f t="shared" si="283"/>
        <v/>
      </c>
      <c r="CG209" s="62" t="str">
        <f t="shared" si="284"/>
        <v/>
      </c>
      <c r="CH209" s="43" t="s">
        <v>0</v>
      </c>
      <c r="CI209" s="16" t="str">
        <f t="shared" si="285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6"/>
        <v/>
      </c>
      <c r="CP209" s="69" t="str">
        <f t="shared" si="287"/>
        <v/>
      </c>
      <c r="CQ209" s="216" t="str">
        <f t="shared" si="288"/>
        <v/>
      </c>
      <c r="CR209" s="217" t="str">
        <f t="shared" si="235"/>
        <v/>
      </c>
      <c r="CS209" s="150" t="str">
        <f t="shared" si="240"/>
        <v/>
      </c>
      <c r="CT209" s="43" t="s">
        <v>0</v>
      </c>
      <c r="CU209" s="276" t="str">
        <f t="shared" si="289"/>
        <v xml:space="preserve">
</v>
      </c>
      <c r="CV209" s="43" t="s">
        <v>0</v>
      </c>
      <c r="CW209" s="236" t="str">
        <f t="shared" si="241"/>
        <v/>
      </c>
      <c r="CX209" t="s">
        <v>0</v>
      </c>
      <c r="CY209" s="119" t="str">
        <f t="shared" si="242"/>
        <v/>
      </c>
      <c r="CZ209" t="s">
        <v>0</v>
      </c>
      <c r="DA209" s="48" t="str">
        <f t="shared" si="243"/>
        <v/>
      </c>
      <c r="DB209" s="62" t="str">
        <f t="shared" si="244"/>
        <v/>
      </c>
      <c r="DC209" t="s">
        <v>0</v>
      </c>
      <c r="DD209" s="16" t="str">
        <f t="shared" si="290"/>
        <v/>
      </c>
      <c r="DE209" s="43" t="s">
        <v>0</v>
      </c>
      <c r="DF209" s="16" t="str">
        <f t="shared" si="291"/>
        <v/>
      </c>
      <c r="DG209" s="43" t="s">
        <v>0</v>
      </c>
      <c r="DH209" s="48" t="str">
        <f t="shared" si="292"/>
        <v/>
      </c>
      <c r="DI209" s="49" t="str">
        <f t="shared" si="293"/>
        <v/>
      </c>
      <c r="DJ209" s="43" t="s">
        <v>0</v>
      </c>
      <c r="DK209" s="48" t="str">
        <f t="shared" si="294"/>
        <v/>
      </c>
      <c r="DL209" s="49" t="str">
        <f t="shared" si="295"/>
        <v/>
      </c>
      <c r="DM209" s="43" t="s">
        <v>0</v>
      </c>
      <c r="DN209" s="48" t="str">
        <f t="shared" si="296"/>
        <v/>
      </c>
      <c r="DO209" s="49" t="str">
        <f t="shared" si="297"/>
        <v/>
      </c>
      <c r="DP209" s="43" t="s">
        <v>0</v>
      </c>
      <c r="DQ209" s="54" t="str">
        <f t="shared" si="298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9"/>
        <v/>
      </c>
      <c r="DU209" s="69" t="str">
        <f t="shared" si="245"/>
        <v/>
      </c>
      <c r="DV209" s="69" t="str">
        <f t="shared" si="300"/>
        <v/>
      </c>
      <c r="DW209" s="69" t="str">
        <f t="shared" si="301"/>
        <v/>
      </c>
      <c r="DX209" s="62" t="str">
        <f t="shared" si="302"/>
        <v/>
      </c>
      <c r="DY209" s="43" t="s">
        <v>0</v>
      </c>
      <c r="DZ209" s="54" t="str">
        <f>IF(AN209="","",MAX(DZ$12:DZ208)+1)</f>
        <v/>
      </c>
      <c r="EA209" s="69" t="str">
        <f t="shared" si="303"/>
        <v/>
      </c>
      <c r="EB209" s="69" t="str">
        <f t="shared" si="304"/>
        <v/>
      </c>
      <c r="EC209" s="69" t="str">
        <f t="shared" si="305"/>
        <v/>
      </c>
      <c r="ED209" s="69" t="str">
        <f t="shared" si="306"/>
        <v/>
      </c>
      <c r="EE209" s="69" t="str">
        <f t="shared" si="246"/>
        <v/>
      </c>
      <c r="EF209" s="69" t="str">
        <f t="shared" si="307"/>
        <v/>
      </c>
      <c r="EG209" s="69" t="str">
        <f t="shared" si="308"/>
        <v/>
      </c>
      <c r="EH209" s="69" t="str">
        <f t="shared" si="247"/>
        <v/>
      </c>
      <c r="EI209" s="69" t="str">
        <f t="shared" si="309"/>
        <v/>
      </c>
      <c r="EJ209" s="49" t="str">
        <f t="shared" si="310"/>
        <v/>
      </c>
      <c r="EK209" s="43" t="s">
        <v>0</v>
      </c>
      <c r="EL209" s="16" t="str">
        <f t="shared" si="311"/>
        <v/>
      </c>
      <c r="EM209" s="43" t="s">
        <v>0</v>
      </c>
      <c r="EN209" s="16" t="str">
        <f t="shared" si="248"/>
        <v/>
      </c>
      <c r="EO209" s="43" t="s">
        <v>0</v>
      </c>
      <c r="EP209" s="167" t="str">
        <f t="shared" si="312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9"/>
        <v/>
      </c>
      <c r="P210" s="43"/>
      <c r="Q210" s="48" t="str">
        <f t="shared" si="250"/>
        <v/>
      </c>
      <c r="R210" s="69" t="str">
        <f>IF(Q210="","",IF(COUNTIF(Q$12:Q209,Q210)=0,R209+1,R209))</f>
        <v/>
      </c>
      <c r="S210" s="69" t="str">
        <f t="shared" si="251"/>
        <v/>
      </c>
      <c r="T210" s="69" t="str">
        <f t="shared" si="252"/>
        <v/>
      </c>
      <c r="U210" s="62" t="str">
        <f t="shared" si="253"/>
        <v/>
      </c>
      <c r="V210" s="43" t="s">
        <v>0</v>
      </c>
      <c r="W210" s="209" t="str">
        <f t="shared" si="254"/>
        <v/>
      </c>
      <c r="X210" s="259" t="str">
        <f t="shared" si="255"/>
        <v/>
      </c>
      <c r="Y210" s="210" t="str">
        <f t="shared" si="237"/>
        <v/>
      </c>
      <c r="Z210" s="43" t="s">
        <v>0</v>
      </c>
      <c r="AA210" s="48" t="str">
        <f t="shared" si="256"/>
        <v/>
      </c>
      <c r="AB210" s="69" t="str">
        <f t="shared" si="257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8"/>
        <v/>
      </c>
      <c r="AI210" s="43" t="s">
        <v>0</v>
      </c>
      <c r="AJ210" s="209" t="str">
        <f t="shared" si="259"/>
        <v/>
      </c>
      <c r="AK210" s="150" t="str">
        <f t="shared" si="260"/>
        <v/>
      </c>
      <c r="AL210" s="43"/>
      <c r="AM210" s="48" t="str">
        <f t="shared" si="261"/>
        <v/>
      </c>
      <c r="AN210" s="27" t="str">
        <f t="shared" si="262"/>
        <v/>
      </c>
      <c r="AO210" s="69" t="str">
        <f t="shared" si="263"/>
        <v/>
      </c>
      <c r="AP210" s="69" t="str">
        <f t="shared" si="264"/>
        <v/>
      </c>
      <c r="AQ210" s="27" t="str">
        <f t="shared" si="265"/>
        <v/>
      </c>
      <c r="AR210" s="62" t="str">
        <f t="shared" si="266"/>
        <v/>
      </c>
      <c r="AS210" s="43" t="s">
        <v>0</v>
      </c>
      <c r="AT210" s="78" t="str">
        <f t="shared" si="267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8"/>
        <v/>
      </c>
      <c r="BB210" s="43" t="s">
        <v>0</v>
      </c>
      <c r="BC210" s="48" t="str">
        <f t="shared" si="269"/>
        <v/>
      </c>
      <c r="BD210" s="69" t="str">
        <f>IF(AX210&amp;AY210="","",MAX(BD$12:BD209)+1)</f>
        <v/>
      </c>
      <c r="BE210" s="248" t="str">
        <f t="shared" si="270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1"/>
        <v/>
      </c>
      <c r="BI210" s="27" t="str">
        <f t="shared" si="272"/>
        <v/>
      </c>
      <c r="BJ210" s="69" t="str">
        <f t="shared" si="273"/>
        <v/>
      </c>
      <c r="BK210" s="49" t="str">
        <f t="shared" si="274"/>
        <v/>
      </c>
      <c r="BL210" s="43" t="s">
        <v>0</v>
      </c>
      <c r="BM210" s="48" t="str">
        <f t="shared" si="275"/>
        <v/>
      </c>
      <c r="BN210" s="27" t="str">
        <f t="shared" si="276"/>
        <v/>
      </c>
      <c r="BO210" s="69" t="str">
        <f t="shared" si="277"/>
        <v/>
      </c>
      <c r="BP210" s="69" t="str">
        <f t="shared" si="238"/>
        <v/>
      </c>
      <c r="BQ210" s="27" t="str">
        <f t="shared" si="239"/>
        <v/>
      </c>
      <c r="BR210" s="27" t="str" cm="1">
        <f t="array" ref="BR210">IFERROR(""&amp;INDEX(regNatjecatelj_klub,DI210),"")</f>
        <v/>
      </c>
      <c r="BS210" s="82" t="str">
        <f t="shared" si="278"/>
        <v/>
      </c>
      <c r="BT210" s="62" t="str">
        <f t="shared" si="279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0"/>
        <v/>
      </c>
      <c r="CA210" s="27" t="str">
        <f t="shared" si="281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2"/>
        <v/>
      </c>
      <c r="CE210" s="27" t="str">
        <f>IF(BX210="","",MAX(CE$12:CE209)+1)</f>
        <v/>
      </c>
      <c r="CF210" s="27" t="str">
        <f t="shared" si="283"/>
        <v/>
      </c>
      <c r="CG210" s="62" t="str">
        <f t="shared" si="284"/>
        <v/>
      </c>
      <c r="CH210" s="43" t="s">
        <v>0</v>
      </c>
      <c r="CI210" s="16" t="str">
        <f t="shared" si="285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6"/>
        <v/>
      </c>
      <c r="CP210" s="69" t="str">
        <f t="shared" si="287"/>
        <v/>
      </c>
      <c r="CQ210" s="216" t="str">
        <f t="shared" si="288"/>
        <v/>
      </c>
      <c r="CR210" s="217" t="str">
        <f t="shared" si="235"/>
        <v/>
      </c>
      <c r="CS210" s="150" t="str">
        <f t="shared" si="240"/>
        <v/>
      </c>
      <c r="CT210" s="43" t="s">
        <v>0</v>
      </c>
      <c r="CU210" s="276" t="str">
        <f t="shared" si="289"/>
        <v xml:space="preserve">
</v>
      </c>
      <c r="CV210" s="43" t="s">
        <v>0</v>
      </c>
      <c r="CW210" s="236" t="str">
        <f t="shared" si="241"/>
        <v/>
      </c>
      <c r="CX210" t="s">
        <v>0</v>
      </c>
      <c r="CY210" s="119" t="str">
        <f t="shared" si="242"/>
        <v/>
      </c>
      <c r="CZ210" t="s">
        <v>0</v>
      </c>
      <c r="DA210" s="48" t="str">
        <f t="shared" si="243"/>
        <v/>
      </c>
      <c r="DB210" s="62" t="str">
        <f t="shared" si="244"/>
        <v/>
      </c>
      <c r="DC210" t="s">
        <v>0</v>
      </c>
      <c r="DD210" s="16" t="str">
        <f t="shared" si="290"/>
        <v/>
      </c>
      <c r="DE210" s="43" t="s">
        <v>0</v>
      </c>
      <c r="DF210" s="16" t="str">
        <f t="shared" si="291"/>
        <v/>
      </c>
      <c r="DG210" s="43" t="s">
        <v>0</v>
      </c>
      <c r="DH210" s="48" t="str">
        <f t="shared" si="292"/>
        <v/>
      </c>
      <c r="DI210" s="49" t="str">
        <f t="shared" si="293"/>
        <v/>
      </c>
      <c r="DJ210" s="43" t="s">
        <v>0</v>
      </c>
      <c r="DK210" s="48" t="str">
        <f t="shared" si="294"/>
        <v/>
      </c>
      <c r="DL210" s="49" t="str">
        <f t="shared" si="295"/>
        <v/>
      </c>
      <c r="DM210" s="43" t="s">
        <v>0</v>
      </c>
      <c r="DN210" s="48" t="str">
        <f t="shared" si="296"/>
        <v/>
      </c>
      <c r="DO210" s="49" t="str">
        <f t="shared" si="297"/>
        <v/>
      </c>
      <c r="DP210" s="43" t="s">
        <v>0</v>
      </c>
      <c r="DQ210" s="54" t="str">
        <f t="shared" si="298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9"/>
        <v/>
      </c>
      <c r="DU210" s="69" t="str">
        <f t="shared" si="245"/>
        <v/>
      </c>
      <c r="DV210" s="69" t="str">
        <f t="shared" si="300"/>
        <v/>
      </c>
      <c r="DW210" s="69" t="str">
        <f t="shared" si="301"/>
        <v/>
      </c>
      <c r="DX210" s="62" t="str">
        <f t="shared" si="302"/>
        <v/>
      </c>
      <c r="DY210" s="43" t="s">
        <v>0</v>
      </c>
      <c r="DZ210" s="54" t="str">
        <f>IF(AN210="","",MAX(DZ$12:DZ209)+1)</f>
        <v/>
      </c>
      <c r="EA210" s="69" t="str">
        <f t="shared" si="303"/>
        <v/>
      </c>
      <c r="EB210" s="69" t="str">
        <f t="shared" si="304"/>
        <v/>
      </c>
      <c r="EC210" s="69" t="str">
        <f t="shared" si="305"/>
        <v/>
      </c>
      <c r="ED210" s="69" t="str">
        <f t="shared" si="306"/>
        <v/>
      </c>
      <c r="EE210" s="69" t="str">
        <f t="shared" si="246"/>
        <v/>
      </c>
      <c r="EF210" s="69" t="str">
        <f t="shared" si="307"/>
        <v/>
      </c>
      <c r="EG210" s="69" t="str">
        <f t="shared" si="308"/>
        <v/>
      </c>
      <c r="EH210" s="69" t="str">
        <f t="shared" si="247"/>
        <v/>
      </c>
      <c r="EI210" s="69" t="str">
        <f t="shared" si="309"/>
        <v/>
      </c>
      <c r="EJ210" s="49" t="str">
        <f t="shared" si="310"/>
        <v/>
      </c>
      <c r="EK210" s="43" t="s">
        <v>0</v>
      </c>
      <c r="EL210" s="16" t="str">
        <f t="shared" si="311"/>
        <v/>
      </c>
      <c r="EM210" s="43" t="s">
        <v>0</v>
      </c>
      <c r="EN210" s="16" t="str">
        <f t="shared" si="248"/>
        <v/>
      </c>
      <c r="EO210" s="43" t="s">
        <v>0</v>
      </c>
      <c r="EP210" s="167" t="str">
        <f t="shared" si="312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9"/>
        <v/>
      </c>
      <c r="P211" s="43"/>
      <c r="Q211" s="48" t="str">
        <f t="shared" si="250"/>
        <v/>
      </c>
      <c r="R211" s="69" t="str">
        <f>IF(Q211="","",IF(COUNTIF(Q$12:Q210,Q211)=0,R210+1,R210))</f>
        <v/>
      </c>
      <c r="S211" s="69" t="str">
        <f t="shared" si="251"/>
        <v/>
      </c>
      <c r="T211" s="69" t="str">
        <f t="shared" si="252"/>
        <v/>
      </c>
      <c r="U211" s="62" t="str">
        <f t="shared" si="253"/>
        <v/>
      </c>
      <c r="V211" s="43" t="s">
        <v>0</v>
      </c>
      <c r="W211" s="209" t="str">
        <f t="shared" si="254"/>
        <v/>
      </c>
      <c r="X211" s="259" t="str">
        <f t="shared" si="255"/>
        <v/>
      </c>
      <c r="Y211" s="210" t="str">
        <f t="shared" si="237"/>
        <v/>
      </c>
      <c r="Z211" s="43" t="s">
        <v>0</v>
      </c>
      <c r="AA211" s="48" t="str">
        <f t="shared" si="256"/>
        <v/>
      </c>
      <c r="AB211" s="69" t="str">
        <f t="shared" si="257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8"/>
        <v/>
      </c>
      <c r="AI211" s="43" t="s">
        <v>0</v>
      </c>
      <c r="AJ211" s="209" t="str">
        <f t="shared" si="259"/>
        <v/>
      </c>
      <c r="AK211" s="150" t="str">
        <f t="shared" si="260"/>
        <v/>
      </c>
      <c r="AL211" s="43"/>
      <c r="AM211" s="48" t="str">
        <f t="shared" si="261"/>
        <v/>
      </c>
      <c r="AN211" s="27" t="str">
        <f t="shared" si="262"/>
        <v/>
      </c>
      <c r="AO211" s="69" t="str">
        <f t="shared" si="263"/>
        <v/>
      </c>
      <c r="AP211" s="69" t="str">
        <f t="shared" si="264"/>
        <v/>
      </c>
      <c r="AQ211" s="27" t="str">
        <f t="shared" si="265"/>
        <v/>
      </c>
      <c r="AR211" s="62" t="str">
        <f t="shared" si="266"/>
        <v/>
      </c>
      <c r="AS211" s="43" t="s">
        <v>0</v>
      </c>
      <c r="AT211" s="78" t="str">
        <f t="shared" si="267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8"/>
        <v/>
      </c>
      <c r="BB211" s="43" t="s">
        <v>0</v>
      </c>
      <c r="BC211" s="48" t="str">
        <f t="shared" si="269"/>
        <v/>
      </c>
      <c r="BD211" s="69" t="str">
        <f>IF(AX211&amp;AY211="","",MAX(BD$12:BD210)+1)</f>
        <v/>
      </c>
      <c r="BE211" s="248" t="str">
        <f t="shared" si="270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1"/>
        <v/>
      </c>
      <c r="BI211" s="27" t="str">
        <f t="shared" si="272"/>
        <v/>
      </c>
      <c r="BJ211" s="69" t="str">
        <f t="shared" si="273"/>
        <v/>
      </c>
      <c r="BK211" s="49" t="str">
        <f t="shared" si="274"/>
        <v/>
      </c>
      <c r="BL211" s="43" t="s">
        <v>0</v>
      </c>
      <c r="BM211" s="48" t="str">
        <f t="shared" si="275"/>
        <v/>
      </c>
      <c r="BN211" s="27" t="str">
        <f t="shared" si="276"/>
        <v/>
      </c>
      <c r="BO211" s="69" t="str">
        <f t="shared" si="277"/>
        <v/>
      </c>
      <c r="BP211" s="69" t="str">
        <f t="shared" si="238"/>
        <v/>
      </c>
      <c r="BQ211" s="27" t="str">
        <f t="shared" si="239"/>
        <v/>
      </c>
      <c r="BR211" s="27" t="str" cm="1">
        <f t="array" ref="BR211">IFERROR(""&amp;INDEX(regNatjecatelj_klub,DI211),"")</f>
        <v/>
      </c>
      <c r="BS211" s="82" t="str">
        <f t="shared" si="278"/>
        <v/>
      </c>
      <c r="BT211" s="62" t="str">
        <f t="shared" si="279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0"/>
        <v/>
      </c>
      <c r="CA211" s="27" t="str">
        <f t="shared" si="281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2"/>
        <v/>
      </c>
      <c r="CE211" s="27" t="str">
        <f>IF(BX211="","",MAX(CE$12:CE210)+1)</f>
        <v/>
      </c>
      <c r="CF211" s="27" t="str">
        <f t="shared" si="283"/>
        <v/>
      </c>
      <c r="CG211" s="62" t="str">
        <f t="shared" si="284"/>
        <v/>
      </c>
      <c r="CH211" s="43" t="s">
        <v>0</v>
      </c>
      <c r="CI211" s="16" t="str">
        <f t="shared" si="285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6"/>
        <v/>
      </c>
      <c r="CP211" s="69" t="str">
        <f t="shared" si="287"/>
        <v/>
      </c>
      <c r="CQ211" s="216" t="str">
        <f t="shared" si="288"/>
        <v/>
      </c>
      <c r="CR211" s="217" t="str">
        <f t="shared" si="235"/>
        <v/>
      </c>
      <c r="CS211" s="150" t="str">
        <f t="shared" si="240"/>
        <v/>
      </c>
      <c r="CT211" s="43" t="s">
        <v>0</v>
      </c>
      <c r="CU211" s="276" t="str">
        <f t="shared" si="289"/>
        <v xml:space="preserve">
</v>
      </c>
      <c r="CV211" s="43" t="s">
        <v>0</v>
      </c>
      <c r="CW211" s="236" t="str">
        <f t="shared" si="241"/>
        <v/>
      </c>
      <c r="CX211" t="s">
        <v>0</v>
      </c>
      <c r="CY211" s="119" t="str">
        <f t="shared" si="242"/>
        <v/>
      </c>
      <c r="CZ211" t="s">
        <v>0</v>
      </c>
      <c r="DA211" s="48" t="str">
        <f t="shared" si="243"/>
        <v/>
      </c>
      <c r="DB211" s="62" t="str">
        <f t="shared" si="244"/>
        <v/>
      </c>
      <c r="DC211" t="s">
        <v>0</v>
      </c>
      <c r="DD211" s="16" t="str">
        <f t="shared" si="290"/>
        <v/>
      </c>
      <c r="DE211" s="43" t="s">
        <v>0</v>
      </c>
      <c r="DF211" s="16" t="str">
        <f t="shared" si="291"/>
        <v/>
      </c>
      <c r="DG211" s="43" t="s">
        <v>0</v>
      </c>
      <c r="DH211" s="48" t="str">
        <f t="shared" si="292"/>
        <v/>
      </c>
      <c r="DI211" s="49" t="str">
        <f t="shared" si="293"/>
        <v/>
      </c>
      <c r="DJ211" s="43" t="s">
        <v>0</v>
      </c>
      <c r="DK211" s="48" t="str">
        <f t="shared" si="294"/>
        <v/>
      </c>
      <c r="DL211" s="49" t="str">
        <f t="shared" si="295"/>
        <v/>
      </c>
      <c r="DM211" s="43" t="s">
        <v>0</v>
      </c>
      <c r="DN211" s="48" t="str">
        <f t="shared" si="296"/>
        <v/>
      </c>
      <c r="DO211" s="49" t="str">
        <f t="shared" si="297"/>
        <v/>
      </c>
      <c r="DP211" s="43" t="s">
        <v>0</v>
      </c>
      <c r="DQ211" s="54" t="str">
        <f t="shared" si="298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9"/>
        <v/>
      </c>
      <c r="DU211" s="69" t="str">
        <f t="shared" si="245"/>
        <v/>
      </c>
      <c r="DV211" s="69" t="str">
        <f t="shared" si="300"/>
        <v/>
      </c>
      <c r="DW211" s="69" t="str">
        <f t="shared" si="301"/>
        <v/>
      </c>
      <c r="DX211" s="62" t="str">
        <f t="shared" si="302"/>
        <v/>
      </c>
      <c r="DY211" s="43" t="s">
        <v>0</v>
      </c>
      <c r="DZ211" s="54" t="str">
        <f>IF(AN211="","",MAX(DZ$12:DZ210)+1)</f>
        <v/>
      </c>
      <c r="EA211" s="69" t="str">
        <f t="shared" si="303"/>
        <v/>
      </c>
      <c r="EB211" s="69" t="str">
        <f t="shared" si="304"/>
        <v/>
      </c>
      <c r="EC211" s="69" t="str">
        <f t="shared" si="305"/>
        <v/>
      </c>
      <c r="ED211" s="69" t="str">
        <f t="shared" si="306"/>
        <v/>
      </c>
      <c r="EE211" s="69" t="str">
        <f t="shared" si="246"/>
        <v/>
      </c>
      <c r="EF211" s="69" t="str">
        <f t="shared" si="307"/>
        <v/>
      </c>
      <c r="EG211" s="69" t="str">
        <f t="shared" si="308"/>
        <v/>
      </c>
      <c r="EH211" s="69" t="str">
        <f t="shared" si="247"/>
        <v/>
      </c>
      <c r="EI211" s="69" t="str">
        <f t="shared" si="309"/>
        <v/>
      </c>
      <c r="EJ211" s="49" t="str">
        <f t="shared" si="310"/>
        <v/>
      </c>
      <c r="EK211" s="43" t="s">
        <v>0</v>
      </c>
      <c r="EL211" s="16" t="str">
        <f t="shared" si="311"/>
        <v/>
      </c>
      <c r="EM211" s="43" t="s">
        <v>0</v>
      </c>
      <c r="EN211" s="16" t="str">
        <f t="shared" si="248"/>
        <v/>
      </c>
      <c r="EO211" s="43" t="s">
        <v>0</v>
      </c>
      <c r="EP211" s="167" t="str">
        <f t="shared" si="312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9"/>
        <v/>
      </c>
      <c r="P212" s="43"/>
      <c r="Q212" s="48" t="str">
        <f t="shared" si="250"/>
        <v/>
      </c>
      <c r="R212" s="69" t="str">
        <f>IF(Q212="","",IF(COUNTIF(Q$12:Q211,Q212)=0,R211+1,R211))</f>
        <v/>
      </c>
      <c r="S212" s="69" t="str">
        <f t="shared" si="251"/>
        <v/>
      </c>
      <c r="T212" s="69" t="str">
        <f t="shared" si="252"/>
        <v/>
      </c>
      <c r="U212" s="62" t="str">
        <f t="shared" si="253"/>
        <v/>
      </c>
      <c r="V212" s="43" t="s">
        <v>0</v>
      </c>
      <c r="W212" s="209" t="str">
        <f t="shared" si="254"/>
        <v/>
      </c>
      <c r="X212" s="259" t="str">
        <f t="shared" si="255"/>
        <v/>
      </c>
      <c r="Y212" s="210" t="str">
        <f t="shared" si="237"/>
        <v/>
      </c>
      <c r="Z212" s="43" t="s">
        <v>0</v>
      </c>
      <c r="AA212" s="48" t="str">
        <f t="shared" si="256"/>
        <v/>
      </c>
      <c r="AB212" s="69" t="str">
        <f t="shared" si="257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8"/>
        <v/>
      </c>
      <c r="AI212" s="43" t="s">
        <v>0</v>
      </c>
      <c r="AJ212" s="209" t="str">
        <f t="shared" si="259"/>
        <v/>
      </c>
      <c r="AK212" s="150" t="str">
        <f t="shared" si="260"/>
        <v/>
      </c>
      <c r="AL212" s="43"/>
      <c r="AM212" s="48" t="str">
        <f t="shared" si="261"/>
        <v/>
      </c>
      <c r="AN212" s="27" t="str">
        <f t="shared" si="262"/>
        <v/>
      </c>
      <c r="AO212" s="69" t="str">
        <f t="shared" si="263"/>
        <v/>
      </c>
      <c r="AP212" s="69" t="str">
        <f t="shared" si="264"/>
        <v/>
      </c>
      <c r="AQ212" s="27" t="str">
        <f t="shared" si="265"/>
        <v/>
      </c>
      <c r="AR212" s="62" t="str">
        <f t="shared" si="266"/>
        <v/>
      </c>
      <c r="AS212" s="43" t="s">
        <v>0</v>
      </c>
      <c r="AT212" s="78" t="str">
        <f t="shared" si="267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8"/>
        <v/>
      </c>
      <c r="BB212" s="43" t="s">
        <v>0</v>
      </c>
      <c r="BC212" s="48" t="str">
        <f t="shared" si="269"/>
        <v/>
      </c>
      <c r="BD212" s="69" t="str">
        <f>IF(AX212&amp;AY212="","",MAX(BD$12:BD211)+1)</f>
        <v/>
      </c>
      <c r="BE212" s="248" t="str">
        <f t="shared" si="270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1"/>
        <v/>
      </c>
      <c r="BI212" s="27" t="str">
        <f t="shared" si="272"/>
        <v/>
      </c>
      <c r="BJ212" s="69" t="str">
        <f t="shared" si="273"/>
        <v/>
      </c>
      <c r="BK212" s="49" t="str">
        <f t="shared" si="274"/>
        <v/>
      </c>
      <c r="BL212" s="43" t="s">
        <v>0</v>
      </c>
      <c r="BM212" s="48" t="str">
        <f t="shared" si="275"/>
        <v/>
      </c>
      <c r="BN212" s="27" t="str">
        <f t="shared" si="276"/>
        <v/>
      </c>
      <c r="BO212" s="69" t="str">
        <f t="shared" si="277"/>
        <v/>
      </c>
      <c r="BP212" s="69" t="str">
        <f t="shared" si="238"/>
        <v/>
      </c>
      <c r="BQ212" s="27" t="str">
        <f t="shared" si="239"/>
        <v/>
      </c>
      <c r="BR212" s="27" t="str" cm="1">
        <f t="array" ref="BR212">IFERROR(""&amp;INDEX(regNatjecatelj_klub,DI212),"")</f>
        <v/>
      </c>
      <c r="BS212" s="82" t="str">
        <f t="shared" si="278"/>
        <v/>
      </c>
      <c r="BT212" s="62" t="str">
        <f t="shared" si="279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0"/>
        <v/>
      </c>
      <c r="CA212" s="27" t="str">
        <f t="shared" si="281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2"/>
        <v/>
      </c>
      <c r="CE212" s="27" t="str">
        <f>IF(BX212="","",MAX(CE$12:CE211)+1)</f>
        <v/>
      </c>
      <c r="CF212" s="27" t="str">
        <f t="shared" si="283"/>
        <v/>
      </c>
      <c r="CG212" s="62" t="str">
        <f t="shared" si="284"/>
        <v/>
      </c>
      <c r="CH212" s="43" t="s">
        <v>0</v>
      </c>
      <c r="CI212" s="16" t="str">
        <f t="shared" si="285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6"/>
        <v/>
      </c>
      <c r="CP212" s="69" t="str">
        <f t="shared" si="287"/>
        <v/>
      </c>
      <c r="CQ212" s="216" t="str">
        <f t="shared" si="288"/>
        <v/>
      </c>
      <c r="CR212" s="217" t="str">
        <f t="shared" si="235"/>
        <v/>
      </c>
      <c r="CS212" s="150" t="str">
        <f t="shared" si="240"/>
        <v/>
      </c>
      <c r="CT212" s="43" t="s">
        <v>0</v>
      </c>
      <c r="CU212" s="276" t="str">
        <f t="shared" si="289"/>
        <v xml:space="preserve">
</v>
      </c>
      <c r="CV212" s="43" t="s">
        <v>0</v>
      </c>
      <c r="CW212" s="236" t="str">
        <f t="shared" si="241"/>
        <v/>
      </c>
      <c r="CX212" t="s">
        <v>0</v>
      </c>
      <c r="CY212" s="119" t="str">
        <f t="shared" si="242"/>
        <v/>
      </c>
      <c r="CZ212" t="s">
        <v>0</v>
      </c>
      <c r="DA212" s="48" t="str">
        <f t="shared" si="243"/>
        <v/>
      </c>
      <c r="DB212" s="62" t="str">
        <f t="shared" si="244"/>
        <v/>
      </c>
      <c r="DC212" t="s">
        <v>0</v>
      </c>
      <c r="DD212" s="16" t="str">
        <f t="shared" si="290"/>
        <v/>
      </c>
      <c r="DE212" s="43" t="s">
        <v>0</v>
      </c>
      <c r="DF212" s="16" t="str">
        <f t="shared" si="291"/>
        <v/>
      </c>
      <c r="DG212" s="43" t="s">
        <v>0</v>
      </c>
      <c r="DH212" s="48" t="str">
        <f t="shared" si="292"/>
        <v/>
      </c>
      <c r="DI212" s="49" t="str">
        <f t="shared" si="293"/>
        <v/>
      </c>
      <c r="DJ212" s="43" t="s">
        <v>0</v>
      </c>
      <c r="DK212" s="48" t="str">
        <f t="shared" si="294"/>
        <v/>
      </c>
      <c r="DL212" s="49" t="str">
        <f t="shared" si="295"/>
        <v/>
      </c>
      <c r="DM212" s="43" t="s">
        <v>0</v>
      </c>
      <c r="DN212" s="48" t="str">
        <f t="shared" si="296"/>
        <v/>
      </c>
      <c r="DO212" s="49" t="str">
        <f t="shared" si="297"/>
        <v/>
      </c>
      <c r="DP212" s="43" t="s">
        <v>0</v>
      </c>
      <c r="DQ212" s="54" t="str">
        <f t="shared" si="298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9"/>
        <v/>
      </c>
      <c r="DU212" s="69" t="str">
        <f t="shared" si="245"/>
        <v/>
      </c>
      <c r="DV212" s="69" t="str">
        <f t="shared" si="300"/>
        <v/>
      </c>
      <c r="DW212" s="69" t="str">
        <f t="shared" si="301"/>
        <v/>
      </c>
      <c r="DX212" s="62" t="str">
        <f t="shared" si="302"/>
        <v/>
      </c>
      <c r="DY212" s="43" t="s">
        <v>0</v>
      </c>
      <c r="DZ212" s="54" t="str">
        <f>IF(AN212="","",MAX(DZ$12:DZ211)+1)</f>
        <v/>
      </c>
      <c r="EA212" s="69" t="str">
        <f t="shared" si="303"/>
        <v/>
      </c>
      <c r="EB212" s="69" t="str">
        <f t="shared" si="304"/>
        <v/>
      </c>
      <c r="EC212" s="69" t="str">
        <f t="shared" si="305"/>
        <v/>
      </c>
      <c r="ED212" s="69" t="str">
        <f t="shared" si="306"/>
        <v/>
      </c>
      <c r="EE212" s="69" t="str">
        <f t="shared" si="246"/>
        <v/>
      </c>
      <c r="EF212" s="69" t="str">
        <f t="shared" si="307"/>
        <v/>
      </c>
      <c r="EG212" s="69" t="str">
        <f t="shared" si="308"/>
        <v/>
      </c>
      <c r="EH212" s="69" t="str">
        <f t="shared" si="247"/>
        <v/>
      </c>
      <c r="EI212" s="69" t="str">
        <f t="shared" si="309"/>
        <v/>
      </c>
      <c r="EJ212" s="49" t="str">
        <f t="shared" si="310"/>
        <v/>
      </c>
      <c r="EK212" s="43" t="s">
        <v>0</v>
      </c>
      <c r="EL212" s="16" t="str">
        <f t="shared" si="311"/>
        <v/>
      </c>
      <c r="EM212" s="43" t="s">
        <v>0</v>
      </c>
      <c r="EN212" s="16" t="str">
        <f t="shared" si="248"/>
        <v/>
      </c>
      <c r="EO212" s="43" t="s">
        <v>0</v>
      </c>
      <c r="EP212" s="167" t="str">
        <f t="shared" si="312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9"/>
        <v/>
      </c>
      <c r="P213" s="43"/>
      <c r="Q213" s="48" t="str">
        <f t="shared" si="250"/>
        <v/>
      </c>
      <c r="R213" s="69" t="str">
        <f>IF(Q213="","",IF(COUNTIF(Q$12:Q212,Q213)=0,R212+1,R212))</f>
        <v/>
      </c>
      <c r="S213" s="69" t="str">
        <f t="shared" si="251"/>
        <v/>
      </c>
      <c r="T213" s="69" t="str">
        <f t="shared" si="252"/>
        <v/>
      </c>
      <c r="U213" s="62" t="str">
        <f t="shared" si="253"/>
        <v/>
      </c>
      <c r="V213" s="43" t="s">
        <v>0</v>
      </c>
      <c r="W213" s="209" t="str">
        <f t="shared" si="254"/>
        <v/>
      </c>
      <c r="X213" s="259" t="str">
        <f t="shared" si="255"/>
        <v/>
      </c>
      <c r="Y213" s="210" t="str">
        <f t="shared" si="237"/>
        <v/>
      </c>
      <c r="Z213" s="43" t="s">
        <v>0</v>
      </c>
      <c r="AA213" s="48" t="str">
        <f t="shared" si="256"/>
        <v/>
      </c>
      <c r="AB213" s="69" t="str">
        <f t="shared" si="257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8"/>
        <v/>
      </c>
      <c r="AI213" s="43" t="s">
        <v>0</v>
      </c>
      <c r="AJ213" s="209" t="str">
        <f t="shared" si="259"/>
        <v/>
      </c>
      <c r="AK213" s="150" t="str">
        <f t="shared" si="260"/>
        <v/>
      </c>
      <c r="AL213" s="43"/>
      <c r="AM213" s="48" t="str">
        <f t="shared" si="261"/>
        <v/>
      </c>
      <c r="AN213" s="27" t="str">
        <f t="shared" si="262"/>
        <v/>
      </c>
      <c r="AO213" s="69" t="str">
        <f t="shared" si="263"/>
        <v/>
      </c>
      <c r="AP213" s="69" t="str">
        <f t="shared" si="264"/>
        <v/>
      </c>
      <c r="AQ213" s="27" t="str">
        <f t="shared" si="265"/>
        <v/>
      </c>
      <c r="AR213" s="62" t="str">
        <f t="shared" si="266"/>
        <v/>
      </c>
      <c r="AS213" s="43" t="s">
        <v>0</v>
      </c>
      <c r="AT213" s="78" t="str">
        <f t="shared" si="267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8"/>
        <v/>
      </c>
      <c r="BB213" s="43" t="s">
        <v>0</v>
      </c>
      <c r="BC213" s="48" t="str">
        <f t="shared" si="269"/>
        <v/>
      </c>
      <c r="BD213" s="69" t="str">
        <f>IF(AX213&amp;AY213="","",MAX(BD$12:BD212)+1)</f>
        <v/>
      </c>
      <c r="BE213" s="248" t="str">
        <f t="shared" si="270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1"/>
        <v/>
      </c>
      <c r="BI213" s="27" t="str">
        <f t="shared" si="272"/>
        <v/>
      </c>
      <c r="BJ213" s="69" t="str">
        <f t="shared" si="273"/>
        <v/>
      </c>
      <c r="BK213" s="49" t="str">
        <f t="shared" si="274"/>
        <v/>
      </c>
      <c r="BL213" s="43" t="s">
        <v>0</v>
      </c>
      <c r="BM213" s="48" t="str">
        <f t="shared" si="275"/>
        <v/>
      </c>
      <c r="BN213" s="27" t="str">
        <f t="shared" si="276"/>
        <v/>
      </c>
      <c r="BO213" s="69" t="str">
        <f t="shared" si="277"/>
        <v/>
      </c>
      <c r="BP213" s="69" t="str">
        <f t="shared" si="238"/>
        <v/>
      </c>
      <c r="BQ213" s="27" t="str">
        <f t="shared" si="239"/>
        <v/>
      </c>
      <c r="BR213" s="27" t="str" cm="1">
        <f t="array" ref="BR213">IFERROR(""&amp;INDEX(regNatjecatelj_klub,DI213),"")</f>
        <v/>
      </c>
      <c r="BS213" s="82" t="str">
        <f t="shared" si="278"/>
        <v/>
      </c>
      <c r="BT213" s="62" t="str">
        <f t="shared" si="279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0"/>
        <v/>
      </c>
      <c r="CA213" s="27" t="str">
        <f t="shared" si="281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2"/>
        <v/>
      </c>
      <c r="CE213" s="27" t="str">
        <f>IF(BX213="","",MAX(CE$12:CE212)+1)</f>
        <v/>
      </c>
      <c r="CF213" s="27" t="str">
        <f t="shared" si="283"/>
        <v/>
      </c>
      <c r="CG213" s="62" t="str">
        <f t="shared" si="284"/>
        <v/>
      </c>
      <c r="CH213" s="43" t="s">
        <v>0</v>
      </c>
      <c r="CI213" s="16" t="str">
        <f t="shared" si="285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6"/>
        <v/>
      </c>
      <c r="CP213" s="69" t="str">
        <f t="shared" si="287"/>
        <v/>
      </c>
      <c r="CQ213" s="216" t="str">
        <f t="shared" si="288"/>
        <v/>
      </c>
      <c r="CR213" s="217" t="str">
        <f t="shared" si="235"/>
        <v/>
      </c>
      <c r="CS213" s="150" t="str">
        <f t="shared" si="240"/>
        <v/>
      </c>
      <c r="CT213" s="43" t="s">
        <v>0</v>
      </c>
      <c r="CU213" s="276" t="str">
        <f t="shared" si="289"/>
        <v xml:space="preserve">
</v>
      </c>
      <c r="CV213" s="43" t="s">
        <v>0</v>
      </c>
      <c r="CW213" s="236" t="str">
        <f t="shared" si="241"/>
        <v/>
      </c>
      <c r="CX213" t="s">
        <v>0</v>
      </c>
      <c r="CY213" s="119" t="str">
        <f t="shared" si="242"/>
        <v/>
      </c>
      <c r="CZ213" t="s">
        <v>0</v>
      </c>
      <c r="DA213" s="48" t="str">
        <f t="shared" si="243"/>
        <v/>
      </c>
      <c r="DB213" s="62" t="str">
        <f t="shared" si="244"/>
        <v/>
      </c>
      <c r="DC213" t="s">
        <v>0</v>
      </c>
      <c r="DD213" s="16" t="str">
        <f t="shared" si="290"/>
        <v/>
      </c>
      <c r="DE213" s="43" t="s">
        <v>0</v>
      </c>
      <c r="DF213" s="16" t="str">
        <f t="shared" si="291"/>
        <v/>
      </c>
      <c r="DG213" s="43" t="s">
        <v>0</v>
      </c>
      <c r="DH213" s="48" t="str">
        <f t="shared" si="292"/>
        <v/>
      </c>
      <c r="DI213" s="49" t="str">
        <f t="shared" si="293"/>
        <v/>
      </c>
      <c r="DJ213" s="43" t="s">
        <v>0</v>
      </c>
      <c r="DK213" s="48" t="str">
        <f t="shared" si="294"/>
        <v/>
      </c>
      <c r="DL213" s="49" t="str">
        <f t="shared" si="295"/>
        <v/>
      </c>
      <c r="DM213" s="43" t="s">
        <v>0</v>
      </c>
      <c r="DN213" s="48" t="str">
        <f t="shared" si="296"/>
        <v/>
      </c>
      <c r="DO213" s="49" t="str">
        <f t="shared" si="297"/>
        <v/>
      </c>
      <c r="DP213" s="43" t="s">
        <v>0</v>
      </c>
      <c r="DQ213" s="54" t="str">
        <f t="shared" si="298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9"/>
        <v/>
      </c>
      <c r="DU213" s="69" t="str">
        <f t="shared" si="245"/>
        <v/>
      </c>
      <c r="DV213" s="69" t="str">
        <f t="shared" si="300"/>
        <v/>
      </c>
      <c r="DW213" s="69" t="str">
        <f t="shared" si="301"/>
        <v/>
      </c>
      <c r="DX213" s="62" t="str">
        <f t="shared" si="302"/>
        <v/>
      </c>
      <c r="DY213" s="43" t="s">
        <v>0</v>
      </c>
      <c r="DZ213" s="54" t="str">
        <f>IF(AN213="","",MAX(DZ$12:DZ212)+1)</f>
        <v/>
      </c>
      <c r="EA213" s="69" t="str">
        <f t="shared" si="303"/>
        <v/>
      </c>
      <c r="EB213" s="69" t="str">
        <f t="shared" si="304"/>
        <v/>
      </c>
      <c r="EC213" s="69" t="str">
        <f t="shared" si="305"/>
        <v/>
      </c>
      <c r="ED213" s="69" t="str">
        <f t="shared" si="306"/>
        <v/>
      </c>
      <c r="EE213" s="69" t="str">
        <f t="shared" si="246"/>
        <v/>
      </c>
      <c r="EF213" s="69" t="str">
        <f t="shared" si="307"/>
        <v/>
      </c>
      <c r="EG213" s="69" t="str">
        <f t="shared" si="308"/>
        <v/>
      </c>
      <c r="EH213" s="69" t="str">
        <f t="shared" si="247"/>
        <v/>
      </c>
      <c r="EI213" s="69" t="str">
        <f t="shared" si="309"/>
        <v/>
      </c>
      <c r="EJ213" s="49" t="str">
        <f t="shared" si="310"/>
        <v/>
      </c>
      <c r="EK213" s="43" t="s">
        <v>0</v>
      </c>
      <c r="EL213" s="16" t="str">
        <f t="shared" si="311"/>
        <v/>
      </c>
      <c r="EM213" s="43" t="s">
        <v>0</v>
      </c>
      <c r="EN213" s="16" t="str">
        <f t="shared" si="248"/>
        <v/>
      </c>
      <c r="EO213" s="43" t="s">
        <v>0</v>
      </c>
      <c r="EP213" s="167" t="str">
        <f t="shared" si="312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9"/>
        <v/>
      </c>
      <c r="P214" s="43"/>
      <c r="Q214" s="48" t="str">
        <f t="shared" si="250"/>
        <v/>
      </c>
      <c r="R214" s="69" t="str">
        <f>IF(Q214="","",IF(COUNTIF(Q$12:Q213,Q214)=0,R213+1,R213))</f>
        <v/>
      </c>
      <c r="S214" s="69" t="str">
        <f t="shared" si="251"/>
        <v/>
      </c>
      <c r="T214" s="69" t="str">
        <f t="shared" si="252"/>
        <v/>
      </c>
      <c r="U214" s="62" t="str">
        <f t="shared" si="253"/>
        <v/>
      </c>
      <c r="V214" s="43" t="s">
        <v>0</v>
      </c>
      <c r="W214" s="209" t="str">
        <f t="shared" si="254"/>
        <v/>
      </c>
      <c r="X214" s="259" t="str">
        <f t="shared" si="255"/>
        <v/>
      </c>
      <c r="Y214" s="210" t="str">
        <f t="shared" si="237"/>
        <v/>
      </c>
      <c r="Z214" s="43" t="s">
        <v>0</v>
      </c>
      <c r="AA214" s="48" t="str">
        <f t="shared" si="256"/>
        <v/>
      </c>
      <c r="AB214" s="69" t="str">
        <f t="shared" si="257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8"/>
        <v/>
      </c>
      <c r="AI214" s="43" t="s">
        <v>0</v>
      </c>
      <c r="AJ214" s="209" t="str">
        <f t="shared" si="259"/>
        <v/>
      </c>
      <c r="AK214" s="150" t="str">
        <f t="shared" si="260"/>
        <v/>
      </c>
      <c r="AL214" s="43"/>
      <c r="AM214" s="48" t="str">
        <f t="shared" si="261"/>
        <v/>
      </c>
      <c r="AN214" s="27" t="str">
        <f t="shared" si="262"/>
        <v/>
      </c>
      <c r="AO214" s="69" t="str">
        <f t="shared" si="263"/>
        <v/>
      </c>
      <c r="AP214" s="69" t="str">
        <f t="shared" si="264"/>
        <v/>
      </c>
      <c r="AQ214" s="27" t="str">
        <f t="shared" si="265"/>
        <v/>
      </c>
      <c r="AR214" s="62" t="str">
        <f t="shared" si="266"/>
        <v/>
      </c>
      <c r="AS214" s="43" t="s">
        <v>0</v>
      </c>
      <c r="AT214" s="78" t="str">
        <f t="shared" si="267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8"/>
        <v/>
      </c>
      <c r="BB214" s="43" t="s">
        <v>0</v>
      </c>
      <c r="BC214" s="48" t="str">
        <f t="shared" si="269"/>
        <v/>
      </c>
      <c r="BD214" s="69" t="str">
        <f>IF(AX214&amp;AY214="","",MAX(BD$12:BD213)+1)</f>
        <v/>
      </c>
      <c r="BE214" s="248" t="str">
        <f t="shared" si="270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1"/>
        <v/>
      </c>
      <c r="BI214" s="27" t="str">
        <f t="shared" si="272"/>
        <v/>
      </c>
      <c r="BJ214" s="69" t="str">
        <f t="shared" si="273"/>
        <v/>
      </c>
      <c r="BK214" s="49" t="str">
        <f t="shared" si="274"/>
        <v/>
      </c>
      <c r="BL214" s="43" t="s">
        <v>0</v>
      </c>
      <c r="BM214" s="48" t="str">
        <f t="shared" si="275"/>
        <v/>
      </c>
      <c r="BN214" s="27" t="str">
        <f t="shared" si="276"/>
        <v/>
      </c>
      <c r="BO214" s="69" t="str">
        <f t="shared" si="277"/>
        <v/>
      </c>
      <c r="BP214" s="69" t="str">
        <f t="shared" si="238"/>
        <v/>
      </c>
      <c r="BQ214" s="27" t="str">
        <f t="shared" si="239"/>
        <v/>
      </c>
      <c r="BR214" s="27" t="str" cm="1">
        <f t="array" ref="BR214">IFERROR(""&amp;INDEX(regNatjecatelj_klub,DI214),"")</f>
        <v/>
      </c>
      <c r="BS214" s="82" t="str">
        <f t="shared" si="278"/>
        <v/>
      </c>
      <c r="BT214" s="62" t="str">
        <f t="shared" si="279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0"/>
        <v/>
      </c>
      <c r="CA214" s="27" t="str">
        <f t="shared" si="281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2"/>
        <v/>
      </c>
      <c r="CE214" s="27" t="str">
        <f>IF(BX214="","",MAX(CE$12:CE213)+1)</f>
        <v/>
      </c>
      <c r="CF214" s="27" t="str">
        <f t="shared" si="283"/>
        <v/>
      </c>
      <c r="CG214" s="62" t="str">
        <f t="shared" si="284"/>
        <v/>
      </c>
      <c r="CH214" s="43" t="s">
        <v>0</v>
      </c>
      <c r="CI214" s="16" t="str">
        <f t="shared" si="285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6"/>
        <v/>
      </c>
      <c r="CP214" s="69" t="str">
        <f t="shared" si="287"/>
        <v/>
      </c>
      <c r="CQ214" s="216" t="str">
        <f t="shared" si="288"/>
        <v/>
      </c>
      <c r="CR214" s="217" t="str">
        <f t="shared" si="235"/>
        <v/>
      </c>
      <c r="CS214" s="150" t="str">
        <f t="shared" si="240"/>
        <v/>
      </c>
      <c r="CT214" s="43" t="s">
        <v>0</v>
      </c>
      <c r="CU214" s="276" t="str">
        <f t="shared" si="289"/>
        <v xml:space="preserve">
</v>
      </c>
      <c r="CV214" s="43" t="s">
        <v>0</v>
      </c>
      <c r="CW214" s="236" t="str">
        <f t="shared" si="241"/>
        <v/>
      </c>
      <c r="CX214" t="s">
        <v>0</v>
      </c>
      <c r="CY214" s="119" t="str">
        <f t="shared" si="242"/>
        <v/>
      </c>
      <c r="CZ214" t="s">
        <v>0</v>
      </c>
      <c r="DA214" s="48" t="str">
        <f t="shared" si="243"/>
        <v/>
      </c>
      <c r="DB214" s="62" t="str">
        <f t="shared" si="244"/>
        <v/>
      </c>
      <c r="DC214" t="s">
        <v>0</v>
      </c>
      <c r="DD214" s="16" t="str">
        <f t="shared" si="290"/>
        <v/>
      </c>
      <c r="DE214" s="43" t="s">
        <v>0</v>
      </c>
      <c r="DF214" s="16" t="str">
        <f t="shared" si="291"/>
        <v/>
      </c>
      <c r="DG214" s="43" t="s">
        <v>0</v>
      </c>
      <c r="DH214" s="48" t="str">
        <f t="shared" si="292"/>
        <v/>
      </c>
      <c r="DI214" s="49" t="str">
        <f t="shared" si="293"/>
        <v/>
      </c>
      <c r="DJ214" s="43" t="s">
        <v>0</v>
      </c>
      <c r="DK214" s="48" t="str">
        <f t="shared" si="294"/>
        <v/>
      </c>
      <c r="DL214" s="49" t="str">
        <f t="shared" si="295"/>
        <v/>
      </c>
      <c r="DM214" s="43" t="s">
        <v>0</v>
      </c>
      <c r="DN214" s="48" t="str">
        <f t="shared" si="296"/>
        <v/>
      </c>
      <c r="DO214" s="49" t="str">
        <f t="shared" si="297"/>
        <v/>
      </c>
      <c r="DP214" s="43" t="s">
        <v>0</v>
      </c>
      <c r="DQ214" s="54" t="str">
        <f t="shared" si="298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9"/>
        <v/>
      </c>
      <c r="DU214" s="69" t="str">
        <f t="shared" si="245"/>
        <v/>
      </c>
      <c r="DV214" s="69" t="str">
        <f t="shared" si="300"/>
        <v/>
      </c>
      <c r="DW214" s="69" t="str">
        <f t="shared" si="301"/>
        <v/>
      </c>
      <c r="DX214" s="62" t="str">
        <f t="shared" si="302"/>
        <v/>
      </c>
      <c r="DY214" s="43" t="s">
        <v>0</v>
      </c>
      <c r="DZ214" s="54" t="str">
        <f>IF(AN214="","",MAX(DZ$12:DZ213)+1)</f>
        <v/>
      </c>
      <c r="EA214" s="69" t="str">
        <f t="shared" si="303"/>
        <v/>
      </c>
      <c r="EB214" s="69" t="str">
        <f t="shared" si="304"/>
        <v/>
      </c>
      <c r="EC214" s="69" t="str">
        <f t="shared" si="305"/>
        <v/>
      </c>
      <c r="ED214" s="69" t="str">
        <f t="shared" si="306"/>
        <v/>
      </c>
      <c r="EE214" s="69" t="str">
        <f t="shared" si="246"/>
        <v/>
      </c>
      <c r="EF214" s="69" t="str">
        <f t="shared" si="307"/>
        <v/>
      </c>
      <c r="EG214" s="69" t="str">
        <f t="shared" si="308"/>
        <v/>
      </c>
      <c r="EH214" s="69" t="str">
        <f t="shared" si="247"/>
        <v/>
      </c>
      <c r="EI214" s="69" t="str">
        <f t="shared" si="309"/>
        <v/>
      </c>
      <c r="EJ214" s="49" t="str">
        <f t="shared" si="310"/>
        <v/>
      </c>
      <c r="EK214" s="43" t="s">
        <v>0</v>
      </c>
      <c r="EL214" s="16" t="str">
        <f t="shared" si="311"/>
        <v/>
      </c>
      <c r="EM214" s="43" t="s">
        <v>0</v>
      </c>
      <c r="EN214" s="16" t="str">
        <f t="shared" si="248"/>
        <v/>
      </c>
      <c r="EO214" s="43" t="s">
        <v>0</v>
      </c>
      <c r="EP214" s="167" t="str">
        <f t="shared" si="312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9"/>
        <v/>
      </c>
      <c r="P215" s="43"/>
      <c r="Q215" s="48" t="str">
        <f t="shared" si="250"/>
        <v/>
      </c>
      <c r="R215" s="69" t="str">
        <f>IF(Q215="","",IF(COUNTIF(Q$12:Q214,Q215)=0,R214+1,R214))</f>
        <v/>
      </c>
      <c r="S215" s="69" t="str">
        <f t="shared" si="251"/>
        <v/>
      </c>
      <c r="T215" s="69" t="str">
        <f t="shared" si="252"/>
        <v/>
      </c>
      <c r="U215" s="62" t="str">
        <f t="shared" si="253"/>
        <v/>
      </c>
      <c r="V215" s="43" t="s">
        <v>0</v>
      </c>
      <c r="W215" s="209" t="str">
        <f t="shared" si="254"/>
        <v/>
      </c>
      <c r="X215" s="259" t="str">
        <f t="shared" si="255"/>
        <v/>
      </c>
      <c r="Y215" s="210" t="str">
        <f t="shared" si="237"/>
        <v/>
      </c>
      <c r="Z215" s="43" t="s">
        <v>0</v>
      </c>
      <c r="AA215" s="48" t="str">
        <f t="shared" si="256"/>
        <v/>
      </c>
      <c r="AB215" s="69" t="str">
        <f t="shared" si="257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8"/>
        <v/>
      </c>
      <c r="AI215" s="43" t="s">
        <v>0</v>
      </c>
      <c r="AJ215" s="209" t="str">
        <f t="shared" si="259"/>
        <v/>
      </c>
      <c r="AK215" s="150" t="str">
        <f t="shared" si="260"/>
        <v/>
      </c>
      <c r="AL215" s="43"/>
      <c r="AM215" s="48" t="str">
        <f t="shared" si="261"/>
        <v/>
      </c>
      <c r="AN215" s="27" t="str">
        <f t="shared" si="262"/>
        <v/>
      </c>
      <c r="AO215" s="69" t="str">
        <f t="shared" si="263"/>
        <v/>
      </c>
      <c r="AP215" s="69" t="str">
        <f t="shared" si="264"/>
        <v/>
      </c>
      <c r="AQ215" s="27" t="str">
        <f t="shared" si="265"/>
        <v/>
      </c>
      <c r="AR215" s="62" t="str">
        <f t="shared" si="266"/>
        <v/>
      </c>
      <c r="AS215" s="43" t="s">
        <v>0</v>
      </c>
      <c r="AT215" s="78" t="str">
        <f t="shared" si="267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8"/>
        <v/>
      </c>
      <c r="BB215" s="43" t="s">
        <v>0</v>
      </c>
      <c r="BC215" s="48" t="str">
        <f t="shared" si="269"/>
        <v/>
      </c>
      <c r="BD215" s="69" t="str">
        <f>IF(AX215&amp;AY215="","",MAX(BD$12:BD214)+1)</f>
        <v/>
      </c>
      <c r="BE215" s="248" t="str">
        <f t="shared" si="270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1"/>
        <v/>
      </c>
      <c r="BI215" s="27" t="str">
        <f t="shared" si="272"/>
        <v/>
      </c>
      <c r="BJ215" s="69" t="str">
        <f t="shared" si="273"/>
        <v/>
      </c>
      <c r="BK215" s="49" t="str">
        <f t="shared" si="274"/>
        <v/>
      </c>
      <c r="BL215" s="43" t="s">
        <v>0</v>
      </c>
      <c r="BM215" s="48" t="str">
        <f t="shared" si="275"/>
        <v/>
      </c>
      <c r="BN215" s="27" t="str">
        <f t="shared" si="276"/>
        <v/>
      </c>
      <c r="BO215" s="69" t="str">
        <f t="shared" si="277"/>
        <v/>
      </c>
      <c r="BP215" s="69" t="str">
        <f t="shared" si="238"/>
        <v/>
      </c>
      <c r="BQ215" s="27" t="str">
        <f t="shared" si="239"/>
        <v/>
      </c>
      <c r="BR215" s="27" t="str" cm="1">
        <f t="array" ref="BR215">IFERROR(""&amp;INDEX(regNatjecatelj_klub,DI215),"")</f>
        <v/>
      </c>
      <c r="BS215" s="82" t="str">
        <f t="shared" si="278"/>
        <v/>
      </c>
      <c r="BT215" s="62" t="str">
        <f t="shared" si="279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0"/>
        <v/>
      </c>
      <c r="CA215" s="27" t="str">
        <f t="shared" si="281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2"/>
        <v/>
      </c>
      <c r="CE215" s="27" t="str">
        <f>IF(BX215="","",MAX(CE$12:CE214)+1)</f>
        <v/>
      </c>
      <c r="CF215" s="27" t="str">
        <f t="shared" si="283"/>
        <v/>
      </c>
      <c r="CG215" s="62" t="str">
        <f t="shared" si="284"/>
        <v/>
      </c>
      <c r="CH215" s="43" t="s">
        <v>0</v>
      </c>
      <c r="CI215" s="16" t="str">
        <f t="shared" si="285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6"/>
        <v/>
      </c>
      <c r="CP215" s="69" t="str">
        <f t="shared" si="287"/>
        <v/>
      </c>
      <c r="CQ215" s="216" t="str">
        <f t="shared" si="288"/>
        <v/>
      </c>
      <c r="CR215" s="217" t="str">
        <f t="shared" si="235"/>
        <v/>
      </c>
      <c r="CS215" s="150" t="str">
        <f t="shared" si="240"/>
        <v/>
      </c>
      <c r="CT215" s="43" t="s">
        <v>0</v>
      </c>
      <c r="CU215" s="276" t="str">
        <f t="shared" si="289"/>
        <v xml:space="preserve">
</v>
      </c>
      <c r="CV215" s="43" t="s">
        <v>0</v>
      </c>
      <c r="CW215" s="236" t="str">
        <f t="shared" si="241"/>
        <v/>
      </c>
      <c r="CX215" t="s">
        <v>0</v>
      </c>
      <c r="CY215" s="119" t="str">
        <f t="shared" si="242"/>
        <v/>
      </c>
      <c r="CZ215" t="s">
        <v>0</v>
      </c>
      <c r="DA215" s="48" t="str">
        <f t="shared" si="243"/>
        <v/>
      </c>
      <c r="DB215" s="62" t="str">
        <f t="shared" si="244"/>
        <v/>
      </c>
      <c r="DC215" t="s">
        <v>0</v>
      </c>
      <c r="DD215" s="16" t="str">
        <f t="shared" si="290"/>
        <v/>
      </c>
      <c r="DE215" s="43" t="s">
        <v>0</v>
      </c>
      <c r="DF215" s="16" t="str">
        <f t="shared" si="291"/>
        <v/>
      </c>
      <c r="DG215" s="43" t="s">
        <v>0</v>
      </c>
      <c r="DH215" s="48" t="str">
        <f t="shared" si="292"/>
        <v/>
      </c>
      <c r="DI215" s="49" t="str">
        <f t="shared" si="293"/>
        <v/>
      </c>
      <c r="DJ215" s="43" t="s">
        <v>0</v>
      </c>
      <c r="DK215" s="48" t="str">
        <f t="shared" si="294"/>
        <v/>
      </c>
      <c r="DL215" s="49" t="str">
        <f t="shared" si="295"/>
        <v/>
      </c>
      <c r="DM215" s="43" t="s">
        <v>0</v>
      </c>
      <c r="DN215" s="48" t="str">
        <f t="shared" si="296"/>
        <v/>
      </c>
      <c r="DO215" s="49" t="str">
        <f t="shared" si="297"/>
        <v/>
      </c>
      <c r="DP215" s="43" t="s">
        <v>0</v>
      </c>
      <c r="DQ215" s="54" t="str">
        <f t="shared" si="298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9"/>
        <v/>
      </c>
      <c r="DU215" s="69" t="str">
        <f t="shared" si="245"/>
        <v/>
      </c>
      <c r="DV215" s="69" t="str">
        <f t="shared" si="300"/>
        <v/>
      </c>
      <c r="DW215" s="69" t="str">
        <f t="shared" si="301"/>
        <v/>
      </c>
      <c r="DX215" s="62" t="str">
        <f t="shared" si="302"/>
        <v/>
      </c>
      <c r="DY215" s="43" t="s">
        <v>0</v>
      </c>
      <c r="DZ215" s="54" t="str">
        <f>IF(AN215="","",MAX(DZ$12:DZ214)+1)</f>
        <v/>
      </c>
      <c r="EA215" s="69" t="str">
        <f t="shared" si="303"/>
        <v/>
      </c>
      <c r="EB215" s="69" t="str">
        <f t="shared" si="304"/>
        <v/>
      </c>
      <c r="EC215" s="69" t="str">
        <f t="shared" si="305"/>
        <v/>
      </c>
      <c r="ED215" s="69" t="str">
        <f t="shared" si="306"/>
        <v/>
      </c>
      <c r="EE215" s="69" t="str">
        <f t="shared" si="246"/>
        <v/>
      </c>
      <c r="EF215" s="69" t="str">
        <f t="shared" si="307"/>
        <v/>
      </c>
      <c r="EG215" s="69" t="str">
        <f t="shared" si="308"/>
        <v/>
      </c>
      <c r="EH215" s="69" t="str">
        <f t="shared" si="247"/>
        <v/>
      </c>
      <c r="EI215" s="69" t="str">
        <f t="shared" si="309"/>
        <v/>
      </c>
      <c r="EJ215" s="49" t="str">
        <f t="shared" si="310"/>
        <v/>
      </c>
      <c r="EK215" s="43" t="s">
        <v>0</v>
      </c>
      <c r="EL215" s="16" t="str">
        <f t="shared" si="311"/>
        <v/>
      </c>
      <c r="EM215" s="43" t="s">
        <v>0</v>
      </c>
      <c r="EN215" s="16" t="str">
        <f t="shared" si="248"/>
        <v/>
      </c>
      <c r="EO215" s="43" t="s">
        <v>0</v>
      </c>
      <c r="EP215" s="167" t="str">
        <f t="shared" si="312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9"/>
        <v/>
      </c>
      <c r="P216" s="43"/>
      <c r="Q216" s="48" t="str">
        <f t="shared" si="250"/>
        <v/>
      </c>
      <c r="R216" s="69" t="str">
        <f>IF(Q216="","",IF(COUNTIF(Q$12:Q215,Q216)=0,R215+1,R215))</f>
        <v/>
      </c>
      <c r="S216" s="69" t="str">
        <f t="shared" si="251"/>
        <v/>
      </c>
      <c r="T216" s="69" t="str">
        <f t="shared" si="252"/>
        <v/>
      </c>
      <c r="U216" s="62" t="str">
        <f t="shared" si="253"/>
        <v/>
      </c>
      <c r="V216" s="43" t="s">
        <v>0</v>
      </c>
      <c r="W216" s="209" t="str">
        <f t="shared" si="254"/>
        <v/>
      </c>
      <c r="X216" s="259" t="str">
        <f t="shared" si="255"/>
        <v/>
      </c>
      <c r="Y216" s="210" t="str">
        <f t="shared" si="237"/>
        <v/>
      </c>
      <c r="Z216" s="43" t="s">
        <v>0</v>
      </c>
      <c r="AA216" s="48" t="str">
        <f t="shared" si="256"/>
        <v/>
      </c>
      <c r="AB216" s="69" t="str">
        <f t="shared" si="257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8"/>
        <v/>
      </c>
      <c r="AI216" s="43" t="s">
        <v>0</v>
      </c>
      <c r="AJ216" s="209" t="str">
        <f t="shared" si="259"/>
        <v/>
      </c>
      <c r="AK216" s="150" t="str">
        <f t="shared" si="260"/>
        <v/>
      </c>
      <c r="AL216" s="43"/>
      <c r="AM216" s="48" t="str">
        <f t="shared" si="261"/>
        <v/>
      </c>
      <c r="AN216" s="27" t="str">
        <f t="shared" si="262"/>
        <v/>
      </c>
      <c r="AO216" s="69" t="str">
        <f t="shared" si="263"/>
        <v/>
      </c>
      <c r="AP216" s="69" t="str">
        <f t="shared" si="264"/>
        <v/>
      </c>
      <c r="AQ216" s="27" t="str">
        <f t="shared" si="265"/>
        <v/>
      </c>
      <c r="AR216" s="62" t="str">
        <f t="shared" si="266"/>
        <v/>
      </c>
      <c r="AS216" s="43" t="s">
        <v>0</v>
      </c>
      <c r="AT216" s="78" t="str">
        <f t="shared" si="267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8"/>
        <v/>
      </c>
      <c r="BB216" s="43" t="s">
        <v>0</v>
      </c>
      <c r="BC216" s="48" t="str">
        <f t="shared" si="269"/>
        <v/>
      </c>
      <c r="BD216" s="69" t="str">
        <f>IF(AX216&amp;AY216="","",MAX(BD$12:BD215)+1)</f>
        <v/>
      </c>
      <c r="BE216" s="248" t="str">
        <f t="shared" si="270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1"/>
        <v/>
      </c>
      <c r="BI216" s="27" t="str">
        <f t="shared" si="272"/>
        <v/>
      </c>
      <c r="BJ216" s="69" t="str">
        <f t="shared" si="273"/>
        <v/>
      </c>
      <c r="BK216" s="49" t="str">
        <f t="shared" si="274"/>
        <v/>
      </c>
      <c r="BL216" s="43" t="s">
        <v>0</v>
      </c>
      <c r="BM216" s="48" t="str">
        <f t="shared" si="275"/>
        <v/>
      </c>
      <c r="BN216" s="27" t="str">
        <f t="shared" si="276"/>
        <v/>
      </c>
      <c r="BO216" s="69" t="str">
        <f t="shared" si="277"/>
        <v/>
      </c>
      <c r="BP216" s="69" t="str">
        <f t="shared" si="238"/>
        <v/>
      </c>
      <c r="BQ216" s="27" t="str">
        <f t="shared" si="239"/>
        <v/>
      </c>
      <c r="BR216" s="27" t="str" cm="1">
        <f t="array" ref="BR216">IFERROR(""&amp;INDEX(regNatjecatelj_klub,DI216),"")</f>
        <v/>
      </c>
      <c r="BS216" s="82" t="str">
        <f t="shared" si="278"/>
        <v/>
      </c>
      <c r="BT216" s="62" t="str">
        <f t="shared" si="279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0"/>
        <v/>
      </c>
      <c r="CA216" s="27" t="str">
        <f t="shared" si="281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2"/>
        <v/>
      </c>
      <c r="CE216" s="27" t="str">
        <f>IF(BX216="","",MAX(CE$12:CE215)+1)</f>
        <v/>
      </c>
      <c r="CF216" s="27" t="str">
        <f t="shared" si="283"/>
        <v/>
      </c>
      <c r="CG216" s="62" t="str">
        <f t="shared" si="284"/>
        <v/>
      </c>
      <c r="CH216" s="43" t="s">
        <v>0</v>
      </c>
      <c r="CI216" s="16" t="str">
        <f t="shared" si="285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6"/>
        <v/>
      </c>
      <c r="CP216" s="69" t="str">
        <f t="shared" si="287"/>
        <v/>
      </c>
      <c r="CQ216" s="216" t="str">
        <f t="shared" si="288"/>
        <v/>
      </c>
      <c r="CR216" s="217" t="str">
        <f t="shared" si="235"/>
        <v/>
      </c>
      <c r="CS216" s="150" t="str">
        <f t="shared" si="240"/>
        <v/>
      </c>
      <c r="CT216" s="43" t="s">
        <v>0</v>
      </c>
      <c r="CU216" s="276" t="str">
        <f t="shared" si="289"/>
        <v xml:space="preserve">
</v>
      </c>
      <c r="CV216" s="43" t="s">
        <v>0</v>
      </c>
      <c r="CW216" s="236" t="str">
        <f t="shared" si="241"/>
        <v/>
      </c>
      <c r="CX216" t="s">
        <v>0</v>
      </c>
      <c r="CY216" s="119" t="str">
        <f t="shared" si="242"/>
        <v/>
      </c>
      <c r="CZ216" t="s">
        <v>0</v>
      </c>
      <c r="DA216" s="48" t="str">
        <f t="shared" si="243"/>
        <v/>
      </c>
      <c r="DB216" s="62" t="str">
        <f t="shared" si="244"/>
        <v/>
      </c>
      <c r="DC216" t="s">
        <v>0</v>
      </c>
      <c r="DD216" s="16" t="str">
        <f t="shared" si="290"/>
        <v/>
      </c>
      <c r="DE216" s="43" t="s">
        <v>0</v>
      </c>
      <c r="DF216" s="16" t="str">
        <f t="shared" si="291"/>
        <v/>
      </c>
      <c r="DG216" s="43" t="s">
        <v>0</v>
      </c>
      <c r="DH216" s="48" t="str">
        <f t="shared" si="292"/>
        <v/>
      </c>
      <c r="DI216" s="49" t="str">
        <f t="shared" si="293"/>
        <v/>
      </c>
      <c r="DJ216" s="43" t="s">
        <v>0</v>
      </c>
      <c r="DK216" s="48" t="str">
        <f t="shared" si="294"/>
        <v/>
      </c>
      <c r="DL216" s="49" t="str">
        <f t="shared" si="295"/>
        <v/>
      </c>
      <c r="DM216" s="43" t="s">
        <v>0</v>
      </c>
      <c r="DN216" s="48" t="str">
        <f t="shared" si="296"/>
        <v/>
      </c>
      <c r="DO216" s="49" t="str">
        <f t="shared" si="297"/>
        <v/>
      </c>
      <c r="DP216" s="43" t="s">
        <v>0</v>
      </c>
      <c r="DQ216" s="54" t="str">
        <f t="shared" si="298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9"/>
        <v/>
      </c>
      <c r="DU216" s="69" t="str">
        <f t="shared" si="245"/>
        <v/>
      </c>
      <c r="DV216" s="69" t="str">
        <f t="shared" si="300"/>
        <v/>
      </c>
      <c r="DW216" s="69" t="str">
        <f t="shared" si="301"/>
        <v/>
      </c>
      <c r="DX216" s="62" t="str">
        <f t="shared" si="302"/>
        <v/>
      </c>
      <c r="DY216" s="43" t="s">
        <v>0</v>
      </c>
      <c r="DZ216" s="54" t="str">
        <f>IF(AN216="","",MAX(DZ$12:DZ215)+1)</f>
        <v/>
      </c>
      <c r="EA216" s="69" t="str">
        <f t="shared" si="303"/>
        <v/>
      </c>
      <c r="EB216" s="69" t="str">
        <f t="shared" si="304"/>
        <v/>
      </c>
      <c r="EC216" s="69" t="str">
        <f t="shared" si="305"/>
        <v/>
      </c>
      <c r="ED216" s="69" t="str">
        <f t="shared" si="306"/>
        <v/>
      </c>
      <c r="EE216" s="69" t="str">
        <f t="shared" si="246"/>
        <v/>
      </c>
      <c r="EF216" s="69" t="str">
        <f t="shared" si="307"/>
        <v/>
      </c>
      <c r="EG216" s="69" t="str">
        <f t="shared" si="308"/>
        <v/>
      </c>
      <c r="EH216" s="69" t="str">
        <f t="shared" si="247"/>
        <v/>
      </c>
      <c r="EI216" s="69" t="str">
        <f t="shared" si="309"/>
        <v/>
      </c>
      <c r="EJ216" s="49" t="str">
        <f t="shared" si="310"/>
        <v/>
      </c>
      <c r="EK216" s="43" t="s">
        <v>0</v>
      </c>
      <c r="EL216" s="16" t="str">
        <f t="shared" si="311"/>
        <v/>
      </c>
      <c r="EM216" s="43" t="s">
        <v>0</v>
      </c>
      <c r="EN216" s="16" t="str">
        <f t="shared" si="248"/>
        <v/>
      </c>
      <c r="EO216" s="43" t="s">
        <v>0</v>
      </c>
      <c r="EP216" s="167" t="str">
        <f t="shared" si="312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9"/>
        <v/>
      </c>
      <c r="P217" s="43"/>
      <c r="Q217" s="48" t="str">
        <f t="shared" si="250"/>
        <v/>
      </c>
      <c r="R217" s="69" t="str">
        <f>IF(Q217="","",IF(COUNTIF(Q$12:Q216,Q217)=0,R216+1,R216))</f>
        <v/>
      </c>
      <c r="S217" s="69" t="str">
        <f t="shared" si="251"/>
        <v/>
      </c>
      <c r="T217" s="69" t="str">
        <f t="shared" si="252"/>
        <v/>
      </c>
      <c r="U217" s="62" t="str">
        <f t="shared" si="253"/>
        <v/>
      </c>
      <c r="V217" s="43" t="s">
        <v>0</v>
      </c>
      <c r="W217" s="209" t="str">
        <f t="shared" si="254"/>
        <v/>
      </c>
      <c r="X217" s="259" t="str">
        <f t="shared" si="255"/>
        <v/>
      </c>
      <c r="Y217" s="210" t="str">
        <f t="shared" si="237"/>
        <v/>
      </c>
      <c r="Z217" s="43" t="s">
        <v>0</v>
      </c>
      <c r="AA217" s="48" t="str">
        <f t="shared" si="256"/>
        <v/>
      </c>
      <c r="AB217" s="69" t="str">
        <f t="shared" si="257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8"/>
        <v/>
      </c>
      <c r="AI217" s="43" t="s">
        <v>0</v>
      </c>
      <c r="AJ217" s="209" t="str">
        <f t="shared" si="259"/>
        <v/>
      </c>
      <c r="AK217" s="150" t="str">
        <f t="shared" si="260"/>
        <v/>
      </c>
      <c r="AL217" s="43"/>
      <c r="AM217" s="48" t="str">
        <f t="shared" si="261"/>
        <v/>
      </c>
      <c r="AN217" s="27" t="str">
        <f t="shared" si="262"/>
        <v/>
      </c>
      <c r="AO217" s="69" t="str">
        <f t="shared" si="263"/>
        <v/>
      </c>
      <c r="AP217" s="69" t="str">
        <f t="shared" si="264"/>
        <v/>
      </c>
      <c r="AQ217" s="27" t="str">
        <f t="shared" si="265"/>
        <v/>
      </c>
      <c r="AR217" s="62" t="str">
        <f t="shared" si="266"/>
        <v/>
      </c>
      <c r="AS217" s="43" t="s">
        <v>0</v>
      </c>
      <c r="AT217" s="78" t="str">
        <f t="shared" si="267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8"/>
        <v/>
      </c>
      <c r="BB217" s="43" t="s">
        <v>0</v>
      </c>
      <c r="BC217" s="48" t="str">
        <f t="shared" si="269"/>
        <v/>
      </c>
      <c r="BD217" s="69" t="str">
        <f>IF(AX217&amp;AY217="","",MAX(BD$12:BD216)+1)</f>
        <v/>
      </c>
      <c r="BE217" s="248" t="str">
        <f t="shared" si="270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1"/>
        <v/>
      </c>
      <c r="BI217" s="27" t="str">
        <f t="shared" si="272"/>
        <v/>
      </c>
      <c r="BJ217" s="69" t="str">
        <f t="shared" si="273"/>
        <v/>
      </c>
      <c r="BK217" s="49" t="str">
        <f t="shared" si="274"/>
        <v/>
      </c>
      <c r="BL217" s="43" t="s">
        <v>0</v>
      </c>
      <c r="BM217" s="48" t="str">
        <f t="shared" si="275"/>
        <v/>
      </c>
      <c r="BN217" s="27" t="str">
        <f t="shared" si="276"/>
        <v/>
      </c>
      <c r="BO217" s="69" t="str">
        <f t="shared" si="277"/>
        <v/>
      </c>
      <c r="BP217" s="69" t="str">
        <f t="shared" si="238"/>
        <v/>
      </c>
      <c r="BQ217" s="27" t="str">
        <f t="shared" si="239"/>
        <v/>
      </c>
      <c r="BR217" s="27" t="str" cm="1">
        <f t="array" ref="BR217">IFERROR(""&amp;INDEX(regNatjecatelj_klub,DI217),"")</f>
        <v/>
      </c>
      <c r="BS217" s="82" t="str">
        <f t="shared" si="278"/>
        <v/>
      </c>
      <c r="BT217" s="62" t="str">
        <f t="shared" si="279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0"/>
        <v/>
      </c>
      <c r="CA217" s="27" t="str">
        <f t="shared" si="281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2"/>
        <v/>
      </c>
      <c r="CE217" s="27" t="str">
        <f>IF(BX217="","",MAX(CE$12:CE216)+1)</f>
        <v/>
      </c>
      <c r="CF217" s="27" t="str">
        <f t="shared" si="283"/>
        <v/>
      </c>
      <c r="CG217" s="62" t="str">
        <f t="shared" si="284"/>
        <v/>
      </c>
      <c r="CH217" s="43" t="s">
        <v>0</v>
      </c>
      <c r="CI217" s="16" t="str">
        <f t="shared" si="285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6"/>
        <v/>
      </c>
      <c r="CP217" s="69" t="str">
        <f t="shared" si="287"/>
        <v/>
      </c>
      <c r="CQ217" s="216" t="str">
        <f t="shared" si="288"/>
        <v/>
      </c>
      <c r="CR217" s="217" t="str">
        <f t="shared" si="235"/>
        <v/>
      </c>
      <c r="CS217" s="150" t="str">
        <f t="shared" si="240"/>
        <v/>
      </c>
      <c r="CT217" s="43" t="s">
        <v>0</v>
      </c>
      <c r="CU217" s="276" t="str">
        <f t="shared" si="289"/>
        <v xml:space="preserve">
</v>
      </c>
      <c r="CV217" s="43" t="s">
        <v>0</v>
      </c>
      <c r="CW217" s="236" t="str">
        <f t="shared" si="241"/>
        <v/>
      </c>
      <c r="CX217" t="s">
        <v>0</v>
      </c>
      <c r="CY217" s="119" t="str">
        <f t="shared" si="242"/>
        <v/>
      </c>
      <c r="CZ217" t="s">
        <v>0</v>
      </c>
      <c r="DA217" s="48" t="str">
        <f t="shared" si="243"/>
        <v/>
      </c>
      <c r="DB217" s="62" t="str">
        <f t="shared" si="244"/>
        <v/>
      </c>
      <c r="DC217" t="s">
        <v>0</v>
      </c>
      <c r="DD217" s="16" t="str">
        <f t="shared" si="290"/>
        <v/>
      </c>
      <c r="DE217" s="43" t="s">
        <v>0</v>
      </c>
      <c r="DF217" s="16" t="str">
        <f t="shared" si="291"/>
        <v/>
      </c>
      <c r="DG217" s="43" t="s">
        <v>0</v>
      </c>
      <c r="DH217" s="48" t="str">
        <f t="shared" si="292"/>
        <v/>
      </c>
      <c r="DI217" s="49" t="str">
        <f t="shared" si="293"/>
        <v/>
      </c>
      <c r="DJ217" s="43" t="s">
        <v>0</v>
      </c>
      <c r="DK217" s="48" t="str">
        <f t="shared" si="294"/>
        <v/>
      </c>
      <c r="DL217" s="49" t="str">
        <f t="shared" si="295"/>
        <v/>
      </c>
      <c r="DM217" s="43" t="s">
        <v>0</v>
      </c>
      <c r="DN217" s="48" t="str">
        <f t="shared" si="296"/>
        <v/>
      </c>
      <c r="DO217" s="49" t="str">
        <f t="shared" si="297"/>
        <v/>
      </c>
      <c r="DP217" s="43" t="s">
        <v>0</v>
      </c>
      <c r="DQ217" s="54" t="str">
        <f t="shared" si="298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9"/>
        <v/>
      </c>
      <c r="DU217" s="69" t="str">
        <f t="shared" si="245"/>
        <v/>
      </c>
      <c r="DV217" s="69" t="str">
        <f t="shared" si="300"/>
        <v/>
      </c>
      <c r="DW217" s="69" t="str">
        <f t="shared" si="301"/>
        <v/>
      </c>
      <c r="DX217" s="62" t="str">
        <f t="shared" si="302"/>
        <v/>
      </c>
      <c r="DY217" s="43" t="s">
        <v>0</v>
      </c>
      <c r="DZ217" s="54" t="str">
        <f>IF(AN217="","",MAX(DZ$12:DZ216)+1)</f>
        <v/>
      </c>
      <c r="EA217" s="69" t="str">
        <f t="shared" si="303"/>
        <v/>
      </c>
      <c r="EB217" s="69" t="str">
        <f t="shared" si="304"/>
        <v/>
      </c>
      <c r="EC217" s="69" t="str">
        <f t="shared" si="305"/>
        <v/>
      </c>
      <c r="ED217" s="69" t="str">
        <f t="shared" si="306"/>
        <v/>
      </c>
      <c r="EE217" s="69" t="str">
        <f t="shared" si="246"/>
        <v/>
      </c>
      <c r="EF217" s="69" t="str">
        <f t="shared" si="307"/>
        <v/>
      </c>
      <c r="EG217" s="69" t="str">
        <f t="shared" si="308"/>
        <v/>
      </c>
      <c r="EH217" s="69" t="str">
        <f t="shared" si="247"/>
        <v/>
      </c>
      <c r="EI217" s="69" t="str">
        <f t="shared" si="309"/>
        <v/>
      </c>
      <c r="EJ217" s="49" t="str">
        <f t="shared" si="310"/>
        <v/>
      </c>
      <c r="EK217" s="43" t="s">
        <v>0</v>
      </c>
      <c r="EL217" s="16" t="str">
        <f t="shared" si="311"/>
        <v/>
      </c>
      <c r="EM217" s="43" t="s">
        <v>0</v>
      </c>
      <c r="EN217" s="16" t="str">
        <f t="shared" si="248"/>
        <v/>
      </c>
      <c r="EO217" s="43" t="s">
        <v>0</v>
      </c>
      <c r="EP217" s="167" t="str">
        <f t="shared" si="312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9"/>
        <v/>
      </c>
      <c r="P218" s="43"/>
      <c r="Q218" s="48" t="str">
        <f t="shared" si="250"/>
        <v/>
      </c>
      <c r="R218" s="69" t="str">
        <f>IF(Q218="","",IF(COUNTIF(Q$12:Q217,Q218)=0,R217+1,R217))</f>
        <v/>
      </c>
      <c r="S218" s="69" t="str">
        <f t="shared" si="251"/>
        <v/>
      </c>
      <c r="T218" s="69" t="str">
        <f t="shared" si="252"/>
        <v/>
      </c>
      <c r="U218" s="62" t="str">
        <f t="shared" si="253"/>
        <v/>
      </c>
      <c r="V218" s="43" t="s">
        <v>0</v>
      </c>
      <c r="W218" s="209" t="str">
        <f t="shared" si="254"/>
        <v/>
      </c>
      <c r="X218" s="259" t="str">
        <f t="shared" si="255"/>
        <v/>
      </c>
      <c r="Y218" s="210" t="str">
        <f t="shared" si="237"/>
        <v/>
      </c>
      <c r="Z218" s="43" t="s">
        <v>0</v>
      </c>
      <c r="AA218" s="48" t="str">
        <f t="shared" si="256"/>
        <v/>
      </c>
      <c r="AB218" s="69" t="str">
        <f t="shared" si="257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8"/>
        <v/>
      </c>
      <c r="AI218" s="43" t="s">
        <v>0</v>
      </c>
      <c r="AJ218" s="209" t="str">
        <f t="shared" si="259"/>
        <v/>
      </c>
      <c r="AK218" s="150" t="str">
        <f t="shared" si="260"/>
        <v/>
      </c>
      <c r="AL218" s="43"/>
      <c r="AM218" s="48" t="str">
        <f t="shared" si="261"/>
        <v/>
      </c>
      <c r="AN218" s="27" t="str">
        <f t="shared" si="262"/>
        <v/>
      </c>
      <c r="AO218" s="69" t="str">
        <f t="shared" si="263"/>
        <v/>
      </c>
      <c r="AP218" s="69" t="str">
        <f t="shared" si="264"/>
        <v/>
      </c>
      <c r="AQ218" s="27" t="str">
        <f t="shared" si="265"/>
        <v/>
      </c>
      <c r="AR218" s="62" t="str">
        <f t="shared" si="266"/>
        <v/>
      </c>
      <c r="AS218" s="43" t="s">
        <v>0</v>
      </c>
      <c r="AT218" s="78" t="str">
        <f t="shared" si="267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8"/>
        <v/>
      </c>
      <c r="BB218" s="43" t="s">
        <v>0</v>
      </c>
      <c r="BC218" s="48" t="str">
        <f t="shared" si="269"/>
        <v/>
      </c>
      <c r="BD218" s="69" t="str">
        <f>IF(AX218&amp;AY218="","",MAX(BD$12:BD217)+1)</f>
        <v/>
      </c>
      <c r="BE218" s="248" t="str">
        <f t="shared" si="270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1"/>
        <v/>
      </c>
      <c r="BI218" s="27" t="str">
        <f t="shared" si="272"/>
        <v/>
      </c>
      <c r="BJ218" s="69" t="str">
        <f t="shared" si="273"/>
        <v/>
      </c>
      <c r="BK218" s="49" t="str">
        <f t="shared" si="274"/>
        <v/>
      </c>
      <c r="BL218" s="43" t="s">
        <v>0</v>
      </c>
      <c r="BM218" s="48" t="str">
        <f t="shared" si="275"/>
        <v/>
      </c>
      <c r="BN218" s="27" t="str">
        <f t="shared" si="276"/>
        <v/>
      </c>
      <c r="BO218" s="69" t="str">
        <f t="shared" si="277"/>
        <v/>
      </c>
      <c r="BP218" s="69" t="str">
        <f t="shared" si="238"/>
        <v/>
      </c>
      <c r="BQ218" s="27" t="str">
        <f t="shared" si="239"/>
        <v/>
      </c>
      <c r="BR218" s="27" t="str" cm="1">
        <f t="array" ref="BR218">IFERROR(""&amp;INDEX(regNatjecatelj_klub,DI218),"")</f>
        <v/>
      </c>
      <c r="BS218" s="82" t="str">
        <f t="shared" si="278"/>
        <v/>
      </c>
      <c r="BT218" s="62" t="str">
        <f t="shared" si="279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0"/>
        <v/>
      </c>
      <c r="CA218" s="27" t="str">
        <f t="shared" si="281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2"/>
        <v/>
      </c>
      <c r="CE218" s="27" t="str">
        <f>IF(BX218="","",MAX(CE$12:CE217)+1)</f>
        <v/>
      </c>
      <c r="CF218" s="27" t="str">
        <f t="shared" si="283"/>
        <v/>
      </c>
      <c r="CG218" s="62" t="str">
        <f t="shared" si="284"/>
        <v/>
      </c>
      <c r="CH218" s="43" t="s">
        <v>0</v>
      </c>
      <c r="CI218" s="16" t="str">
        <f t="shared" si="285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6"/>
        <v/>
      </c>
      <c r="CP218" s="69" t="str">
        <f t="shared" si="287"/>
        <v/>
      </c>
      <c r="CQ218" s="216" t="str">
        <f t="shared" si="288"/>
        <v/>
      </c>
      <c r="CR218" s="217" t="str">
        <f t="shared" si="235"/>
        <v/>
      </c>
      <c r="CS218" s="150" t="str">
        <f t="shared" si="240"/>
        <v/>
      </c>
      <c r="CT218" s="43" t="s">
        <v>0</v>
      </c>
      <c r="CU218" s="276" t="str">
        <f t="shared" si="289"/>
        <v xml:space="preserve">
</v>
      </c>
      <c r="CV218" s="43" t="s">
        <v>0</v>
      </c>
      <c r="CW218" s="236" t="str">
        <f t="shared" si="241"/>
        <v/>
      </c>
      <c r="CX218" t="s">
        <v>0</v>
      </c>
      <c r="CY218" s="119" t="str">
        <f t="shared" si="242"/>
        <v/>
      </c>
      <c r="CZ218" t="s">
        <v>0</v>
      </c>
      <c r="DA218" s="48" t="str">
        <f t="shared" si="243"/>
        <v/>
      </c>
      <c r="DB218" s="62" t="str">
        <f t="shared" si="244"/>
        <v/>
      </c>
      <c r="DC218" t="s">
        <v>0</v>
      </c>
      <c r="DD218" s="16" t="str">
        <f t="shared" si="290"/>
        <v/>
      </c>
      <c r="DE218" s="43" t="s">
        <v>0</v>
      </c>
      <c r="DF218" s="16" t="str">
        <f t="shared" si="291"/>
        <v/>
      </c>
      <c r="DG218" s="43" t="s">
        <v>0</v>
      </c>
      <c r="DH218" s="48" t="str">
        <f t="shared" si="292"/>
        <v/>
      </c>
      <c r="DI218" s="49" t="str">
        <f t="shared" si="293"/>
        <v/>
      </c>
      <c r="DJ218" s="43" t="s">
        <v>0</v>
      </c>
      <c r="DK218" s="48" t="str">
        <f t="shared" si="294"/>
        <v/>
      </c>
      <c r="DL218" s="49" t="str">
        <f t="shared" si="295"/>
        <v/>
      </c>
      <c r="DM218" s="43" t="s">
        <v>0</v>
      </c>
      <c r="DN218" s="48" t="str">
        <f t="shared" si="296"/>
        <v/>
      </c>
      <c r="DO218" s="49" t="str">
        <f t="shared" si="297"/>
        <v/>
      </c>
      <c r="DP218" s="43" t="s">
        <v>0</v>
      </c>
      <c r="DQ218" s="54" t="str">
        <f t="shared" si="298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9"/>
        <v/>
      </c>
      <c r="DU218" s="69" t="str">
        <f t="shared" si="245"/>
        <v/>
      </c>
      <c r="DV218" s="69" t="str">
        <f t="shared" si="300"/>
        <v/>
      </c>
      <c r="DW218" s="69" t="str">
        <f t="shared" si="301"/>
        <v/>
      </c>
      <c r="DX218" s="62" t="str">
        <f t="shared" si="302"/>
        <v/>
      </c>
      <c r="DY218" s="43" t="s">
        <v>0</v>
      </c>
      <c r="DZ218" s="54" t="str">
        <f>IF(AN218="","",MAX(DZ$12:DZ217)+1)</f>
        <v/>
      </c>
      <c r="EA218" s="69" t="str">
        <f t="shared" si="303"/>
        <v/>
      </c>
      <c r="EB218" s="69" t="str">
        <f t="shared" si="304"/>
        <v/>
      </c>
      <c r="EC218" s="69" t="str">
        <f t="shared" si="305"/>
        <v/>
      </c>
      <c r="ED218" s="69" t="str">
        <f t="shared" si="306"/>
        <v/>
      </c>
      <c r="EE218" s="69" t="str">
        <f t="shared" si="246"/>
        <v/>
      </c>
      <c r="EF218" s="69" t="str">
        <f t="shared" si="307"/>
        <v/>
      </c>
      <c r="EG218" s="69" t="str">
        <f t="shared" si="308"/>
        <v/>
      </c>
      <c r="EH218" s="69" t="str">
        <f t="shared" si="247"/>
        <v/>
      </c>
      <c r="EI218" s="69" t="str">
        <f t="shared" si="309"/>
        <v/>
      </c>
      <c r="EJ218" s="49" t="str">
        <f t="shared" si="310"/>
        <v/>
      </c>
      <c r="EK218" s="43" t="s">
        <v>0</v>
      </c>
      <c r="EL218" s="16" t="str">
        <f t="shared" si="311"/>
        <v/>
      </c>
      <c r="EM218" s="43" t="s">
        <v>0</v>
      </c>
      <c r="EN218" s="16" t="str">
        <f t="shared" si="248"/>
        <v/>
      </c>
      <c r="EO218" s="43" t="s">
        <v>0</v>
      </c>
      <c r="EP218" s="167" t="str">
        <f t="shared" si="312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9"/>
        <v/>
      </c>
      <c r="P219" s="43"/>
      <c r="Q219" s="48" t="str">
        <f t="shared" si="250"/>
        <v/>
      </c>
      <c r="R219" s="69" t="str">
        <f>IF(Q219="","",IF(COUNTIF(Q$12:Q218,Q219)=0,R218+1,R218))</f>
        <v/>
      </c>
      <c r="S219" s="69" t="str">
        <f t="shared" si="251"/>
        <v/>
      </c>
      <c r="T219" s="69" t="str">
        <f t="shared" si="252"/>
        <v/>
      </c>
      <c r="U219" s="62" t="str">
        <f t="shared" si="253"/>
        <v/>
      </c>
      <c r="V219" s="43" t="s">
        <v>0</v>
      </c>
      <c r="W219" s="209" t="str">
        <f t="shared" si="254"/>
        <v/>
      </c>
      <c r="X219" s="259" t="str">
        <f t="shared" si="255"/>
        <v/>
      </c>
      <c r="Y219" s="210" t="str">
        <f t="shared" si="237"/>
        <v/>
      </c>
      <c r="Z219" s="43" t="s">
        <v>0</v>
      </c>
      <c r="AA219" s="48" t="str">
        <f t="shared" si="256"/>
        <v/>
      </c>
      <c r="AB219" s="69" t="str">
        <f t="shared" si="257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8"/>
        <v/>
      </c>
      <c r="AI219" s="43" t="s">
        <v>0</v>
      </c>
      <c r="AJ219" s="209" t="str">
        <f t="shared" si="259"/>
        <v/>
      </c>
      <c r="AK219" s="150" t="str">
        <f t="shared" si="260"/>
        <v/>
      </c>
      <c r="AL219" s="43"/>
      <c r="AM219" s="48" t="str">
        <f t="shared" si="261"/>
        <v/>
      </c>
      <c r="AN219" s="27" t="str">
        <f t="shared" si="262"/>
        <v/>
      </c>
      <c r="AO219" s="69" t="str">
        <f t="shared" si="263"/>
        <v/>
      </c>
      <c r="AP219" s="69" t="str">
        <f t="shared" si="264"/>
        <v/>
      </c>
      <c r="AQ219" s="27" t="str">
        <f t="shared" si="265"/>
        <v/>
      </c>
      <c r="AR219" s="62" t="str">
        <f t="shared" si="266"/>
        <v/>
      </c>
      <c r="AS219" s="43" t="s">
        <v>0</v>
      </c>
      <c r="AT219" s="78" t="str">
        <f t="shared" si="267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8"/>
        <v/>
      </c>
      <c r="BB219" s="43" t="s">
        <v>0</v>
      </c>
      <c r="BC219" s="48" t="str">
        <f t="shared" si="269"/>
        <v/>
      </c>
      <c r="BD219" s="69" t="str">
        <f>IF(AX219&amp;AY219="","",MAX(BD$12:BD218)+1)</f>
        <v/>
      </c>
      <c r="BE219" s="248" t="str">
        <f t="shared" si="270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1"/>
        <v/>
      </c>
      <c r="BI219" s="27" t="str">
        <f t="shared" si="272"/>
        <v/>
      </c>
      <c r="BJ219" s="69" t="str">
        <f t="shared" si="273"/>
        <v/>
      </c>
      <c r="BK219" s="49" t="str">
        <f t="shared" si="274"/>
        <v/>
      </c>
      <c r="BL219" s="43" t="s">
        <v>0</v>
      </c>
      <c r="BM219" s="48" t="str">
        <f t="shared" si="275"/>
        <v/>
      </c>
      <c r="BN219" s="27" t="str">
        <f t="shared" si="276"/>
        <v/>
      </c>
      <c r="BO219" s="69" t="str">
        <f t="shared" si="277"/>
        <v/>
      </c>
      <c r="BP219" s="69" t="str">
        <f t="shared" si="238"/>
        <v/>
      </c>
      <c r="BQ219" s="27" t="str">
        <f t="shared" si="239"/>
        <v/>
      </c>
      <c r="BR219" s="27" t="str" cm="1">
        <f t="array" ref="BR219">IFERROR(""&amp;INDEX(regNatjecatelj_klub,DI219),"")</f>
        <v/>
      </c>
      <c r="BS219" s="82" t="str">
        <f t="shared" si="278"/>
        <v/>
      </c>
      <c r="BT219" s="62" t="str">
        <f t="shared" si="279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0"/>
        <v/>
      </c>
      <c r="CA219" s="27" t="str">
        <f t="shared" si="281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2"/>
        <v/>
      </c>
      <c r="CE219" s="27" t="str">
        <f>IF(BX219="","",MAX(CE$12:CE218)+1)</f>
        <v/>
      </c>
      <c r="CF219" s="27" t="str">
        <f t="shared" si="283"/>
        <v/>
      </c>
      <c r="CG219" s="62" t="str">
        <f t="shared" si="284"/>
        <v/>
      </c>
      <c r="CH219" s="43" t="s">
        <v>0</v>
      </c>
      <c r="CI219" s="16" t="str">
        <f t="shared" si="285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6"/>
        <v/>
      </c>
      <c r="CP219" s="69" t="str">
        <f t="shared" si="287"/>
        <v/>
      </c>
      <c r="CQ219" s="216" t="str">
        <f t="shared" si="288"/>
        <v/>
      </c>
      <c r="CR219" s="217" t="str">
        <f t="shared" si="235"/>
        <v/>
      </c>
      <c r="CS219" s="150" t="str">
        <f t="shared" si="240"/>
        <v/>
      </c>
      <c r="CT219" s="43" t="s">
        <v>0</v>
      </c>
      <c r="CU219" s="276" t="str">
        <f t="shared" si="289"/>
        <v xml:space="preserve">
</v>
      </c>
      <c r="CV219" s="43" t="s">
        <v>0</v>
      </c>
      <c r="CW219" s="236" t="str">
        <f t="shared" si="241"/>
        <v/>
      </c>
      <c r="CX219" t="s">
        <v>0</v>
      </c>
      <c r="CY219" s="119" t="str">
        <f t="shared" si="242"/>
        <v/>
      </c>
      <c r="CZ219" t="s">
        <v>0</v>
      </c>
      <c r="DA219" s="48" t="str">
        <f t="shared" si="243"/>
        <v/>
      </c>
      <c r="DB219" s="62" t="str">
        <f t="shared" si="244"/>
        <v/>
      </c>
      <c r="DC219" t="s">
        <v>0</v>
      </c>
      <c r="DD219" s="16" t="str">
        <f t="shared" si="290"/>
        <v/>
      </c>
      <c r="DE219" s="43" t="s">
        <v>0</v>
      </c>
      <c r="DF219" s="16" t="str">
        <f t="shared" si="291"/>
        <v/>
      </c>
      <c r="DG219" s="43" t="s">
        <v>0</v>
      </c>
      <c r="DH219" s="48" t="str">
        <f t="shared" si="292"/>
        <v/>
      </c>
      <c r="DI219" s="49" t="str">
        <f t="shared" si="293"/>
        <v/>
      </c>
      <c r="DJ219" s="43" t="s">
        <v>0</v>
      </c>
      <c r="DK219" s="48" t="str">
        <f t="shared" si="294"/>
        <v/>
      </c>
      <c r="DL219" s="49" t="str">
        <f t="shared" si="295"/>
        <v/>
      </c>
      <c r="DM219" s="43" t="s">
        <v>0</v>
      </c>
      <c r="DN219" s="48" t="str">
        <f t="shared" si="296"/>
        <v/>
      </c>
      <c r="DO219" s="49" t="str">
        <f t="shared" si="297"/>
        <v/>
      </c>
      <c r="DP219" s="43" t="s">
        <v>0</v>
      </c>
      <c r="DQ219" s="54" t="str">
        <f t="shared" si="298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9"/>
        <v/>
      </c>
      <c r="DU219" s="69" t="str">
        <f t="shared" si="245"/>
        <v/>
      </c>
      <c r="DV219" s="69" t="str">
        <f t="shared" si="300"/>
        <v/>
      </c>
      <c r="DW219" s="69" t="str">
        <f t="shared" si="301"/>
        <v/>
      </c>
      <c r="DX219" s="62" t="str">
        <f t="shared" si="302"/>
        <v/>
      </c>
      <c r="DY219" s="43" t="s">
        <v>0</v>
      </c>
      <c r="DZ219" s="54" t="str">
        <f>IF(AN219="","",MAX(DZ$12:DZ218)+1)</f>
        <v/>
      </c>
      <c r="EA219" s="69" t="str">
        <f t="shared" si="303"/>
        <v/>
      </c>
      <c r="EB219" s="69" t="str">
        <f t="shared" si="304"/>
        <v/>
      </c>
      <c r="EC219" s="69" t="str">
        <f t="shared" si="305"/>
        <v/>
      </c>
      <c r="ED219" s="69" t="str">
        <f t="shared" si="306"/>
        <v/>
      </c>
      <c r="EE219" s="69" t="str">
        <f t="shared" si="246"/>
        <v/>
      </c>
      <c r="EF219" s="69" t="str">
        <f t="shared" si="307"/>
        <v/>
      </c>
      <c r="EG219" s="69" t="str">
        <f t="shared" si="308"/>
        <v/>
      </c>
      <c r="EH219" s="69" t="str">
        <f t="shared" si="247"/>
        <v/>
      </c>
      <c r="EI219" s="69" t="str">
        <f t="shared" si="309"/>
        <v/>
      </c>
      <c r="EJ219" s="49" t="str">
        <f t="shared" si="310"/>
        <v/>
      </c>
      <c r="EK219" s="43" t="s">
        <v>0</v>
      </c>
      <c r="EL219" s="16" t="str">
        <f t="shared" si="311"/>
        <v/>
      </c>
      <c r="EM219" s="43" t="s">
        <v>0</v>
      </c>
      <c r="EN219" s="16" t="str">
        <f t="shared" si="248"/>
        <v/>
      </c>
      <c r="EO219" s="43" t="s">
        <v>0</v>
      </c>
      <c r="EP219" s="167" t="str">
        <f t="shared" si="312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9"/>
        <v/>
      </c>
      <c r="P220" s="43"/>
      <c r="Q220" s="48" t="str">
        <f t="shared" si="250"/>
        <v/>
      </c>
      <c r="R220" s="69" t="str">
        <f>IF(Q220="","",IF(COUNTIF(Q$12:Q219,Q220)=0,R219+1,R219))</f>
        <v/>
      </c>
      <c r="S220" s="69" t="str">
        <f t="shared" si="251"/>
        <v/>
      </c>
      <c r="T220" s="69" t="str">
        <f t="shared" si="252"/>
        <v/>
      </c>
      <c r="U220" s="62" t="str">
        <f t="shared" si="253"/>
        <v/>
      </c>
      <c r="V220" s="43" t="s">
        <v>0</v>
      </c>
      <c r="W220" s="209" t="str">
        <f t="shared" si="254"/>
        <v/>
      </c>
      <c r="X220" s="259" t="str">
        <f t="shared" si="255"/>
        <v/>
      </c>
      <c r="Y220" s="210" t="str">
        <f t="shared" si="237"/>
        <v/>
      </c>
      <c r="Z220" s="43" t="s">
        <v>0</v>
      </c>
      <c r="AA220" s="48" t="str">
        <f t="shared" si="256"/>
        <v/>
      </c>
      <c r="AB220" s="69" t="str">
        <f t="shared" si="257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8"/>
        <v/>
      </c>
      <c r="AI220" s="43" t="s">
        <v>0</v>
      </c>
      <c r="AJ220" s="209" t="str">
        <f t="shared" si="259"/>
        <v/>
      </c>
      <c r="AK220" s="150" t="str">
        <f t="shared" si="260"/>
        <v/>
      </c>
      <c r="AL220" s="43"/>
      <c r="AM220" s="48" t="str">
        <f t="shared" si="261"/>
        <v/>
      </c>
      <c r="AN220" s="27" t="str">
        <f t="shared" si="262"/>
        <v/>
      </c>
      <c r="AO220" s="69" t="str">
        <f t="shared" si="263"/>
        <v/>
      </c>
      <c r="AP220" s="69" t="str">
        <f t="shared" si="264"/>
        <v/>
      </c>
      <c r="AQ220" s="27" t="str">
        <f t="shared" si="265"/>
        <v/>
      </c>
      <c r="AR220" s="62" t="str">
        <f t="shared" si="266"/>
        <v/>
      </c>
      <c r="AS220" s="43" t="s">
        <v>0</v>
      </c>
      <c r="AT220" s="78" t="str">
        <f t="shared" si="267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8"/>
        <v/>
      </c>
      <c r="BB220" s="43" t="s">
        <v>0</v>
      </c>
      <c r="BC220" s="48" t="str">
        <f t="shared" si="269"/>
        <v/>
      </c>
      <c r="BD220" s="69" t="str">
        <f>IF(AX220&amp;AY220="","",MAX(BD$12:BD219)+1)</f>
        <v/>
      </c>
      <c r="BE220" s="248" t="str">
        <f t="shared" si="270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1"/>
        <v/>
      </c>
      <c r="BI220" s="27" t="str">
        <f t="shared" si="272"/>
        <v/>
      </c>
      <c r="BJ220" s="69" t="str">
        <f t="shared" si="273"/>
        <v/>
      </c>
      <c r="BK220" s="49" t="str">
        <f t="shared" si="274"/>
        <v/>
      </c>
      <c r="BL220" s="43" t="s">
        <v>0</v>
      </c>
      <c r="BM220" s="48" t="str">
        <f t="shared" si="275"/>
        <v/>
      </c>
      <c r="BN220" s="27" t="str">
        <f t="shared" si="276"/>
        <v/>
      </c>
      <c r="BO220" s="69" t="str">
        <f t="shared" si="277"/>
        <v/>
      </c>
      <c r="BP220" s="69" t="str">
        <f t="shared" si="238"/>
        <v/>
      </c>
      <c r="BQ220" s="27" t="str">
        <f t="shared" si="239"/>
        <v/>
      </c>
      <c r="BR220" s="27" t="str" cm="1">
        <f t="array" ref="BR220">IFERROR(""&amp;INDEX(regNatjecatelj_klub,DI220),"")</f>
        <v/>
      </c>
      <c r="BS220" s="82" t="str">
        <f t="shared" si="278"/>
        <v/>
      </c>
      <c r="BT220" s="62" t="str">
        <f t="shared" si="279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0"/>
        <v/>
      </c>
      <c r="CA220" s="27" t="str">
        <f t="shared" si="281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2"/>
        <v/>
      </c>
      <c r="CE220" s="27" t="str">
        <f>IF(BX220="","",MAX(CE$12:CE219)+1)</f>
        <v/>
      </c>
      <c r="CF220" s="27" t="str">
        <f t="shared" si="283"/>
        <v/>
      </c>
      <c r="CG220" s="62" t="str">
        <f t="shared" si="284"/>
        <v/>
      </c>
      <c r="CH220" s="43" t="s">
        <v>0</v>
      </c>
      <c r="CI220" s="16" t="str">
        <f t="shared" si="285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6"/>
        <v/>
      </c>
      <c r="CP220" s="69" t="str">
        <f t="shared" si="287"/>
        <v/>
      </c>
      <c r="CQ220" s="216" t="str">
        <f t="shared" si="288"/>
        <v/>
      </c>
      <c r="CR220" s="217" t="str">
        <f t="shared" si="235"/>
        <v/>
      </c>
      <c r="CS220" s="150" t="str">
        <f t="shared" si="240"/>
        <v/>
      </c>
      <c r="CT220" s="43" t="s">
        <v>0</v>
      </c>
      <c r="CU220" s="276" t="str">
        <f t="shared" si="289"/>
        <v xml:space="preserve">
</v>
      </c>
      <c r="CV220" s="43" t="s">
        <v>0</v>
      </c>
      <c r="CW220" s="236" t="str">
        <f t="shared" si="241"/>
        <v/>
      </c>
      <c r="CX220" t="s">
        <v>0</v>
      </c>
      <c r="CY220" s="119" t="str">
        <f t="shared" si="242"/>
        <v/>
      </c>
      <c r="CZ220" t="s">
        <v>0</v>
      </c>
      <c r="DA220" s="48" t="str">
        <f t="shared" si="243"/>
        <v/>
      </c>
      <c r="DB220" s="62" t="str">
        <f t="shared" si="244"/>
        <v/>
      </c>
      <c r="DC220" t="s">
        <v>0</v>
      </c>
      <c r="DD220" s="16" t="str">
        <f t="shared" si="290"/>
        <v/>
      </c>
      <c r="DE220" s="43" t="s">
        <v>0</v>
      </c>
      <c r="DF220" s="16" t="str">
        <f t="shared" si="291"/>
        <v/>
      </c>
      <c r="DG220" s="43" t="s">
        <v>0</v>
      </c>
      <c r="DH220" s="48" t="str">
        <f t="shared" si="292"/>
        <v/>
      </c>
      <c r="DI220" s="49" t="str">
        <f t="shared" si="293"/>
        <v/>
      </c>
      <c r="DJ220" s="43" t="s">
        <v>0</v>
      </c>
      <c r="DK220" s="48" t="str">
        <f t="shared" si="294"/>
        <v/>
      </c>
      <c r="DL220" s="49" t="str">
        <f t="shared" si="295"/>
        <v/>
      </c>
      <c r="DM220" s="43" t="s">
        <v>0</v>
      </c>
      <c r="DN220" s="48" t="str">
        <f t="shared" si="296"/>
        <v/>
      </c>
      <c r="DO220" s="49" t="str">
        <f t="shared" si="297"/>
        <v/>
      </c>
      <c r="DP220" s="43" t="s">
        <v>0</v>
      </c>
      <c r="DQ220" s="54" t="str">
        <f t="shared" si="298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9"/>
        <v/>
      </c>
      <c r="DU220" s="69" t="str">
        <f t="shared" si="245"/>
        <v/>
      </c>
      <c r="DV220" s="69" t="str">
        <f t="shared" si="300"/>
        <v/>
      </c>
      <c r="DW220" s="69" t="str">
        <f t="shared" si="301"/>
        <v/>
      </c>
      <c r="DX220" s="62" t="str">
        <f t="shared" si="302"/>
        <v/>
      </c>
      <c r="DY220" s="43" t="s">
        <v>0</v>
      </c>
      <c r="DZ220" s="54" t="str">
        <f>IF(AN220="","",MAX(DZ$12:DZ219)+1)</f>
        <v/>
      </c>
      <c r="EA220" s="69" t="str">
        <f t="shared" si="303"/>
        <v/>
      </c>
      <c r="EB220" s="69" t="str">
        <f t="shared" si="304"/>
        <v/>
      </c>
      <c r="EC220" s="69" t="str">
        <f t="shared" si="305"/>
        <v/>
      </c>
      <c r="ED220" s="69" t="str">
        <f t="shared" si="306"/>
        <v/>
      </c>
      <c r="EE220" s="69" t="str">
        <f t="shared" si="246"/>
        <v/>
      </c>
      <c r="EF220" s="69" t="str">
        <f t="shared" si="307"/>
        <v/>
      </c>
      <c r="EG220" s="69" t="str">
        <f t="shared" si="308"/>
        <v/>
      </c>
      <c r="EH220" s="69" t="str">
        <f t="shared" si="247"/>
        <v/>
      </c>
      <c r="EI220" s="69" t="str">
        <f t="shared" si="309"/>
        <v/>
      </c>
      <c r="EJ220" s="49" t="str">
        <f t="shared" si="310"/>
        <v/>
      </c>
      <c r="EK220" s="43" t="s">
        <v>0</v>
      </c>
      <c r="EL220" s="16" t="str">
        <f t="shared" si="311"/>
        <v/>
      </c>
      <c r="EM220" s="43" t="s">
        <v>0</v>
      </c>
      <c r="EN220" s="16" t="str">
        <f t="shared" si="248"/>
        <v/>
      </c>
      <c r="EO220" s="43" t="s">
        <v>0</v>
      </c>
      <c r="EP220" s="167" t="str">
        <f t="shared" si="312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9"/>
        <v/>
      </c>
      <c r="P221" s="43"/>
      <c r="Q221" s="48" t="str">
        <f t="shared" si="250"/>
        <v/>
      </c>
      <c r="R221" s="69" t="str">
        <f>IF(Q221="","",IF(COUNTIF(Q$12:Q220,Q221)=0,R220+1,R220))</f>
        <v/>
      </c>
      <c r="S221" s="69" t="str">
        <f t="shared" si="251"/>
        <v/>
      </c>
      <c r="T221" s="69" t="str">
        <f t="shared" si="252"/>
        <v/>
      </c>
      <c r="U221" s="62" t="str">
        <f t="shared" si="253"/>
        <v/>
      </c>
      <c r="V221" s="43" t="s">
        <v>0</v>
      </c>
      <c r="W221" s="209" t="str">
        <f t="shared" si="254"/>
        <v/>
      </c>
      <c r="X221" s="259" t="str">
        <f t="shared" si="255"/>
        <v/>
      </c>
      <c r="Y221" s="210" t="str">
        <f t="shared" si="237"/>
        <v/>
      </c>
      <c r="Z221" s="43" t="s">
        <v>0</v>
      </c>
      <c r="AA221" s="48" t="str">
        <f t="shared" si="256"/>
        <v/>
      </c>
      <c r="AB221" s="69" t="str">
        <f t="shared" si="257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8"/>
        <v/>
      </c>
      <c r="AI221" s="43" t="s">
        <v>0</v>
      </c>
      <c r="AJ221" s="209" t="str">
        <f t="shared" si="259"/>
        <v/>
      </c>
      <c r="AK221" s="150" t="str">
        <f t="shared" si="260"/>
        <v/>
      </c>
      <c r="AL221" s="43"/>
      <c r="AM221" s="48" t="str">
        <f t="shared" si="261"/>
        <v/>
      </c>
      <c r="AN221" s="27" t="str">
        <f t="shared" si="262"/>
        <v/>
      </c>
      <c r="AO221" s="69" t="str">
        <f t="shared" si="263"/>
        <v/>
      </c>
      <c r="AP221" s="69" t="str">
        <f t="shared" si="264"/>
        <v/>
      </c>
      <c r="AQ221" s="27" t="str">
        <f t="shared" si="265"/>
        <v/>
      </c>
      <c r="AR221" s="62" t="str">
        <f t="shared" si="266"/>
        <v/>
      </c>
      <c r="AS221" s="43" t="s">
        <v>0</v>
      </c>
      <c r="AT221" s="78" t="str">
        <f t="shared" si="267"/>
        <v/>
      </c>
      <c r="AU221" s="43" t="s">
        <v>0</v>
      </c>
      <c r="AV221" s="280" t="str">
        <f t="shared" ref="AV221:AV284" si="313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8"/>
        <v/>
      </c>
      <c r="BB221" s="43" t="s">
        <v>0</v>
      </c>
      <c r="BC221" s="48" t="str">
        <f t="shared" si="269"/>
        <v/>
      </c>
      <c r="BD221" s="69" t="str">
        <f>IF(AX221&amp;AY221="","",MAX(BD$12:BD220)+1)</f>
        <v/>
      </c>
      <c r="BE221" s="248" t="str">
        <f t="shared" si="270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1"/>
        <v/>
      </c>
      <c r="BI221" s="27" t="str">
        <f t="shared" si="272"/>
        <v/>
      </c>
      <c r="BJ221" s="69" t="str">
        <f t="shared" si="273"/>
        <v/>
      </c>
      <c r="BK221" s="49" t="str">
        <f t="shared" si="274"/>
        <v/>
      </c>
      <c r="BL221" s="43" t="s">
        <v>0</v>
      </c>
      <c r="BM221" s="48" t="str">
        <f t="shared" si="275"/>
        <v/>
      </c>
      <c r="BN221" s="27" t="str">
        <f t="shared" si="276"/>
        <v/>
      </c>
      <c r="BO221" s="69" t="str">
        <f t="shared" si="277"/>
        <v/>
      </c>
      <c r="BP221" s="69" t="str">
        <f t="shared" si="238"/>
        <v/>
      </c>
      <c r="BQ221" s="27" t="str">
        <f t="shared" si="239"/>
        <v/>
      </c>
      <c r="BR221" s="27" t="str" cm="1">
        <f t="array" ref="BR221">IFERROR(""&amp;INDEX(regNatjecatelj_klub,DI221),"")</f>
        <v/>
      </c>
      <c r="BS221" s="82" t="str">
        <f t="shared" si="278"/>
        <v/>
      </c>
      <c r="BT221" s="62" t="str">
        <f t="shared" si="279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0"/>
        <v/>
      </c>
      <c r="CA221" s="27" t="str">
        <f t="shared" si="281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2"/>
        <v/>
      </c>
      <c r="CE221" s="27" t="str">
        <f>IF(BX221="","",MAX(CE$12:CE220)+1)</f>
        <v/>
      </c>
      <c r="CF221" s="27" t="str">
        <f t="shared" si="283"/>
        <v/>
      </c>
      <c r="CG221" s="62" t="str">
        <f t="shared" si="284"/>
        <v/>
      </c>
      <c r="CH221" s="43" t="s">
        <v>0</v>
      </c>
      <c r="CI221" s="16" t="str">
        <f t="shared" si="285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6"/>
        <v/>
      </c>
      <c r="CP221" s="69" t="str">
        <f t="shared" si="287"/>
        <v/>
      </c>
      <c r="CQ221" s="216" t="str">
        <f t="shared" si="288"/>
        <v/>
      </c>
      <c r="CR221" s="217" t="str">
        <f t="shared" si="235"/>
        <v/>
      </c>
      <c r="CS221" s="150" t="str">
        <f t="shared" si="240"/>
        <v/>
      </c>
      <c r="CT221" s="43" t="s">
        <v>0</v>
      </c>
      <c r="CU221" s="276" t="str">
        <f t="shared" si="289"/>
        <v xml:space="preserve">
</v>
      </c>
      <c r="CV221" s="43" t="s">
        <v>0</v>
      </c>
      <c r="CW221" s="236" t="str">
        <f t="shared" si="241"/>
        <v/>
      </c>
      <c r="CX221" t="s">
        <v>0</v>
      </c>
      <c r="CY221" s="119" t="str">
        <f t="shared" si="242"/>
        <v/>
      </c>
      <c r="CZ221" t="s">
        <v>0</v>
      </c>
      <c r="DA221" s="48" t="str">
        <f t="shared" si="243"/>
        <v/>
      </c>
      <c r="DB221" s="62" t="str">
        <f t="shared" si="244"/>
        <v/>
      </c>
      <c r="DC221" t="s">
        <v>0</v>
      </c>
      <c r="DD221" s="16" t="str">
        <f t="shared" si="290"/>
        <v/>
      </c>
      <c r="DE221" s="43" t="s">
        <v>0</v>
      </c>
      <c r="DF221" s="16" t="str">
        <f t="shared" si="291"/>
        <v/>
      </c>
      <c r="DG221" s="43" t="s">
        <v>0</v>
      </c>
      <c r="DH221" s="48" t="str">
        <f t="shared" si="292"/>
        <v/>
      </c>
      <c r="DI221" s="49" t="str">
        <f t="shared" si="293"/>
        <v/>
      </c>
      <c r="DJ221" s="43" t="s">
        <v>0</v>
      </c>
      <c r="DK221" s="48" t="str">
        <f t="shared" si="294"/>
        <v/>
      </c>
      <c r="DL221" s="49" t="str">
        <f t="shared" si="295"/>
        <v/>
      </c>
      <c r="DM221" s="43" t="s">
        <v>0</v>
      </c>
      <c r="DN221" s="48" t="str">
        <f t="shared" si="296"/>
        <v/>
      </c>
      <c r="DO221" s="49" t="str">
        <f t="shared" si="297"/>
        <v/>
      </c>
      <c r="DP221" s="43" t="s">
        <v>0</v>
      </c>
      <c r="DQ221" s="54" t="str">
        <f t="shared" si="298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9"/>
        <v/>
      </c>
      <c r="DU221" s="69" t="str">
        <f t="shared" si="245"/>
        <v/>
      </c>
      <c r="DV221" s="69" t="str">
        <f t="shared" si="300"/>
        <v/>
      </c>
      <c r="DW221" s="69" t="str">
        <f t="shared" si="301"/>
        <v/>
      </c>
      <c r="DX221" s="62" t="str">
        <f t="shared" si="302"/>
        <v/>
      </c>
      <c r="DY221" s="43" t="s">
        <v>0</v>
      </c>
      <c r="DZ221" s="54" t="str">
        <f>IF(AN221="","",MAX(DZ$12:DZ220)+1)</f>
        <v/>
      </c>
      <c r="EA221" s="69" t="str">
        <f t="shared" si="303"/>
        <v/>
      </c>
      <c r="EB221" s="69" t="str">
        <f t="shared" si="304"/>
        <v/>
      </c>
      <c r="EC221" s="69" t="str">
        <f t="shared" si="305"/>
        <v/>
      </c>
      <c r="ED221" s="69" t="str">
        <f t="shared" si="306"/>
        <v/>
      </c>
      <c r="EE221" s="69" t="str">
        <f t="shared" si="246"/>
        <v/>
      </c>
      <c r="EF221" s="69" t="str">
        <f t="shared" si="307"/>
        <v/>
      </c>
      <c r="EG221" s="69" t="str">
        <f t="shared" si="308"/>
        <v/>
      </c>
      <c r="EH221" s="69" t="str">
        <f t="shared" si="247"/>
        <v/>
      </c>
      <c r="EI221" s="69" t="str">
        <f t="shared" si="309"/>
        <v/>
      </c>
      <c r="EJ221" s="49" t="str">
        <f t="shared" si="310"/>
        <v/>
      </c>
      <c r="EK221" s="43" t="s">
        <v>0</v>
      </c>
      <c r="EL221" s="16" t="str">
        <f t="shared" si="311"/>
        <v/>
      </c>
      <c r="EM221" s="43" t="s">
        <v>0</v>
      </c>
      <c r="EN221" s="16" t="str">
        <f t="shared" si="248"/>
        <v/>
      </c>
      <c r="EO221" s="43" t="s">
        <v>0</v>
      </c>
      <c r="EP221" s="167" t="str">
        <f t="shared" si="312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9"/>
        <v/>
      </c>
      <c r="P222" s="43"/>
      <c r="Q222" s="48" t="str">
        <f t="shared" si="250"/>
        <v/>
      </c>
      <c r="R222" s="69" t="str">
        <f>IF(Q222="","",IF(COUNTIF(Q$12:Q221,Q222)=0,R221+1,R221))</f>
        <v/>
      </c>
      <c r="S222" s="69" t="str">
        <f t="shared" si="251"/>
        <v/>
      </c>
      <c r="T222" s="69" t="str">
        <f t="shared" si="252"/>
        <v/>
      </c>
      <c r="U222" s="62" t="str">
        <f t="shared" si="253"/>
        <v/>
      </c>
      <c r="V222" s="43" t="s">
        <v>0</v>
      </c>
      <c r="W222" s="209" t="str">
        <f t="shared" si="254"/>
        <v/>
      </c>
      <c r="X222" s="259" t="str">
        <f t="shared" si="255"/>
        <v/>
      </c>
      <c r="Y222" s="210" t="str">
        <f t="shared" si="237"/>
        <v/>
      </c>
      <c r="Z222" s="43" t="s">
        <v>0</v>
      </c>
      <c r="AA222" s="48" t="str">
        <f t="shared" si="256"/>
        <v/>
      </c>
      <c r="AB222" s="69" t="str">
        <f t="shared" si="257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8"/>
        <v/>
      </c>
      <c r="AI222" s="43" t="s">
        <v>0</v>
      </c>
      <c r="AJ222" s="209" t="str">
        <f t="shared" si="259"/>
        <v/>
      </c>
      <c r="AK222" s="150" t="str">
        <f t="shared" si="260"/>
        <v/>
      </c>
      <c r="AL222" s="43"/>
      <c r="AM222" s="48" t="str">
        <f t="shared" si="261"/>
        <v/>
      </c>
      <c r="AN222" s="27" t="str">
        <f t="shared" si="262"/>
        <v/>
      </c>
      <c r="AO222" s="69" t="str">
        <f t="shared" si="263"/>
        <v/>
      </c>
      <c r="AP222" s="69" t="str">
        <f t="shared" si="264"/>
        <v/>
      </c>
      <c r="AQ222" s="27" t="str">
        <f t="shared" si="265"/>
        <v/>
      </c>
      <c r="AR222" s="62" t="str">
        <f t="shared" si="266"/>
        <v/>
      </c>
      <c r="AS222" s="43" t="s">
        <v>0</v>
      </c>
      <c r="AT222" s="78" t="str">
        <f t="shared" si="267"/>
        <v/>
      </c>
      <c r="AU222" s="43" t="s">
        <v>0</v>
      </c>
      <c r="AV222" s="280" t="str">
        <f t="shared" si="313"/>
        <v/>
      </c>
      <c r="AW222" s="43" t="s">
        <v>0</v>
      </c>
      <c r="AX222" s="97"/>
      <c r="AY222" s="99"/>
      <c r="AZ222" s="43" t="s">
        <v>0</v>
      </c>
      <c r="BA222" s="236" t="str">
        <f t="shared" si="268"/>
        <v/>
      </c>
      <c r="BB222" s="43" t="s">
        <v>0</v>
      </c>
      <c r="BC222" s="48" t="str">
        <f t="shared" si="269"/>
        <v/>
      </c>
      <c r="BD222" s="69" t="str">
        <f>IF(AX222&amp;AY222="","",MAX(BD$12:BD221)+1)</f>
        <v/>
      </c>
      <c r="BE222" s="248" t="str">
        <f t="shared" si="270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1"/>
        <v/>
      </c>
      <c r="BI222" s="27" t="str">
        <f t="shared" si="272"/>
        <v/>
      </c>
      <c r="BJ222" s="69" t="str">
        <f t="shared" si="273"/>
        <v/>
      </c>
      <c r="BK222" s="49" t="str">
        <f t="shared" si="274"/>
        <v/>
      </c>
      <c r="BL222" s="43" t="s">
        <v>0</v>
      </c>
      <c r="BM222" s="48" t="str">
        <f t="shared" si="275"/>
        <v/>
      </c>
      <c r="BN222" s="27" t="str">
        <f t="shared" si="276"/>
        <v/>
      </c>
      <c r="BO222" s="69" t="str">
        <f t="shared" si="277"/>
        <v/>
      </c>
      <c r="BP222" s="69" t="str">
        <f t="shared" si="238"/>
        <v/>
      </c>
      <c r="BQ222" s="27" t="str">
        <f t="shared" si="239"/>
        <v/>
      </c>
      <c r="BR222" s="27" t="str" cm="1">
        <f t="array" ref="BR222">IFERROR(""&amp;INDEX(regNatjecatelj_klub,DI222),"")</f>
        <v/>
      </c>
      <c r="BS222" s="82" t="str">
        <f t="shared" si="278"/>
        <v/>
      </c>
      <c r="BT222" s="62" t="str">
        <f t="shared" si="279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0"/>
        <v/>
      </c>
      <c r="CA222" s="27" t="str">
        <f t="shared" si="281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2"/>
        <v/>
      </c>
      <c r="CE222" s="27" t="str">
        <f>IF(BX222="","",MAX(CE$12:CE221)+1)</f>
        <v/>
      </c>
      <c r="CF222" s="27" t="str">
        <f t="shared" si="283"/>
        <v/>
      </c>
      <c r="CG222" s="62" t="str">
        <f t="shared" si="284"/>
        <v/>
      </c>
      <c r="CH222" s="43" t="s">
        <v>0</v>
      </c>
      <c r="CI222" s="16" t="str">
        <f t="shared" si="285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6"/>
        <v/>
      </c>
      <c r="CP222" s="69" t="str">
        <f t="shared" si="287"/>
        <v/>
      </c>
      <c r="CQ222" s="216" t="str">
        <f t="shared" si="288"/>
        <v/>
      </c>
      <c r="CR222" s="217" t="str">
        <f t="shared" si="235"/>
        <v/>
      </c>
      <c r="CS222" s="150" t="str">
        <f t="shared" si="240"/>
        <v/>
      </c>
      <c r="CT222" s="43" t="s">
        <v>0</v>
      </c>
      <c r="CU222" s="276" t="str">
        <f t="shared" si="289"/>
        <v xml:space="preserve">
</v>
      </c>
      <c r="CV222" s="43" t="s">
        <v>0</v>
      </c>
      <c r="CW222" s="236" t="str">
        <f t="shared" si="241"/>
        <v/>
      </c>
      <c r="CX222" t="s">
        <v>0</v>
      </c>
      <c r="CY222" s="119" t="str">
        <f t="shared" si="242"/>
        <v/>
      </c>
      <c r="CZ222" t="s">
        <v>0</v>
      </c>
      <c r="DA222" s="48" t="str">
        <f t="shared" si="243"/>
        <v/>
      </c>
      <c r="DB222" s="62" t="str">
        <f t="shared" si="244"/>
        <v/>
      </c>
      <c r="DC222" t="s">
        <v>0</v>
      </c>
      <c r="DD222" s="16" t="str">
        <f t="shared" si="290"/>
        <v/>
      </c>
      <c r="DE222" s="43" t="s">
        <v>0</v>
      </c>
      <c r="DF222" s="16" t="str">
        <f t="shared" si="291"/>
        <v/>
      </c>
      <c r="DG222" s="43" t="s">
        <v>0</v>
      </c>
      <c r="DH222" s="48" t="str">
        <f t="shared" si="292"/>
        <v/>
      </c>
      <c r="DI222" s="49" t="str">
        <f t="shared" si="293"/>
        <v/>
      </c>
      <c r="DJ222" s="43" t="s">
        <v>0</v>
      </c>
      <c r="DK222" s="48" t="str">
        <f t="shared" si="294"/>
        <v/>
      </c>
      <c r="DL222" s="49" t="str">
        <f t="shared" si="295"/>
        <v/>
      </c>
      <c r="DM222" s="43" t="s">
        <v>0</v>
      </c>
      <c r="DN222" s="48" t="str">
        <f t="shared" si="296"/>
        <v/>
      </c>
      <c r="DO222" s="49" t="str">
        <f t="shared" si="297"/>
        <v/>
      </c>
      <c r="DP222" s="43" t="s">
        <v>0</v>
      </c>
      <c r="DQ222" s="54" t="str">
        <f t="shared" si="298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9"/>
        <v/>
      </c>
      <c r="DU222" s="69" t="str">
        <f t="shared" si="245"/>
        <v/>
      </c>
      <c r="DV222" s="69" t="str">
        <f t="shared" si="300"/>
        <v/>
      </c>
      <c r="DW222" s="69" t="str">
        <f t="shared" si="301"/>
        <v/>
      </c>
      <c r="DX222" s="62" t="str">
        <f t="shared" si="302"/>
        <v/>
      </c>
      <c r="DY222" s="43" t="s">
        <v>0</v>
      </c>
      <c r="DZ222" s="54" t="str">
        <f>IF(AN222="","",MAX(DZ$12:DZ221)+1)</f>
        <v/>
      </c>
      <c r="EA222" s="69" t="str">
        <f t="shared" si="303"/>
        <v/>
      </c>
      <c r="EB222" s="69" t="str">
        <f t="shared" si="304"/>
        <v/>
      </c>
      <c r="EC222" s="69" t="str">
        <f t="shared" si="305"/>
        <v/>
      </c>
      <c r="ED222" s="69" t="str">
        <f t="shared" si="306"/>
        <v/>
      </c>
      <c r="EE222" s="69" t="str">
        <f t="shared" si="246"/>
        <v/>
      </c>
      <c r="EF222" s="69" t="str">
        <f t="shared" si="307"/>
        <v/>
      </c>
      <c r="EG222" s="69" t="str">
        <f t="shared" si="308"/>
        <v/>
      </c>
      <c r="EH222" s="69" t="str">
        <f t="shared" si="247"/>
        <v/>
      </c>
      <c r="EI222" s="69" t="str">
        <f t="shared" si="309"/>
        <v/>
      </c>
      <c r="EJ222" s="49" t="str">
        <f t="shared" si="310"/>
        <v/>
      </c>
      <c r="EK222" s="43" t="s">
        <v>0</v>
      </c>
      <c r="EL222" s="16" t="str">
        <f t="shared" si="311"/>
        <v/>
      </c>
      <c r="EM222" s="43" t="s">
        <v>0</v>
      </c>
      <c r="EN222" s="16" t="str">
        <f t="shared" si="248"/>
        <v/>
      </c>
      <c r="EO222" s="43" t="s">
        <v>0</v>
      </c>
      <c r="EP222" s="167" t="str">
        <f t="shared" si="312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9"/>
        <v/>
      </c>
      <c r="P223" s="43"/>
      <c r="Q223" s="48" t="str">
        <f t="shared" si="250"/>
        <v/>
      </c>
      <c r="R223" s="69" t="str">
        <f>IF(Q223="","",IF(COUNTIF(Q$12:Q222,Q223)=0,R222+1,R222))</f>
        <v/>
      </c>
      <c r="S223" s="69" t="str">
        <f t="shared" si="251"/>
        <v/>
      </c>
      <c r="T223" s="69" t="str">
        <f t="shared" si="252"/>
        <v/>
      </c>
      <c r="U223" s="62" t="str">
        <f t="shared" si="253"/>
        <v/>
      </c>
      <c r="V223" s="43" t="s">
        <v>0</v>
      </c>
      <c r="W223" s="209" t="str">
        <f t="shared" si="254"/>
        <v/>
      </c>
      <c r="X223" s="259" t="str">
        <f t="shared" si="255"/>
        <v/>
      </c>
      <c r="Y223" s="210" t="str">
        <f t="shared" si="237"/>
        <v/>
      </c>
      <c r="Z223" s="43" t="s">
        <v>0</v>
      </c>
      <c r="AA223" s="48" t="str">
        <f t="shared" si="256"/>
        <v/>
      </c>
      <c r="AB223" s="69" t="str">
        <f t="shared" si="257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8"/>
        <v/>
      </c>
      <c r="AI223" s="43" t="s">
        <v>0</v>
      </c>
      <c r="AJ223" s="209" t="str">
        <f t="shared" si="259"/>
        <v/>
      </c>
      <c r="AK223" s="150" t="str">
        <f t="shared" si="260"/>
        <v/>
      </c>
      <c r="AL223" s="43"/>
      <c r="AM223" s="48" t="str">
        <f t="shared" si="261"/>
        <v/>
      </c>
      <c r="AN223" s="27" t="str">
        <f t="shared" si="262"/>
        <v/>
      </c>
      <c r="AO223" s="69" t="str">
        <f t="shared" si="263"/>
        <v/>
      </c>
      <c r="AP223" s="69" t="str">
        <f t="shared" si="264"/>
        <v/>
      </c>
      <c r="AQ223" s="27" t="str">
        <f t="shared" si="265"/>
        <v/>
      </c>
      <c r="AR223" s="62" t="str">
        <f t="shared" si="266"/>
        <v/>
      </c>
      <c r="AS223" s="43" t="s">
        <v>0</v>
      </c>
      <c r="AT223" s="78" t="str">
        <f t="shared" si="267"/>
        <v/>
      </c>
      <c r="AU223" s="43" t="s">
        <v>0</v>
      </c>
      <c r="AV223" s="280" t="str">
        <f t="shared" si="313"/>
        <v/>
      </c>
      <c r="AW223" s="43" t="s">
        <v>0</v>
      </c>
      <c r="AX223" s="97"/>
      <c r="AY223" s="99"/>
      <c r="AZ223" s="43" t="s">
        <v>0</v>
      </c>
      <c r="BA223" s="236" t="str">
        <f t="shared" si="268"/>
        <v/>
      </c>
      <c r="BB223" s="43" t="s">
        <v>0</v>
      </c>
      <c r="BC223" s="48" t="str">
        <f t="shared" si="269"/>
        <v/>
      </c>
      <c r="BD223" s="69" t="str">
        <f>IF(AX223&amp;AY223="","",MAX(BD$12:BD222)+1)</f>
        <v/>
      </c>
      <c r="BE223" s="248" t="str">
        <f t="shared" si="270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1"/>
        <v/>
      </c>
      <c r="BI223" s="27" t="str">
        <f t="shared" si="272"/>
        <v/>
      </c>
      <c r="BJ223" s="69" t="str">
        <f t="shared" si="273"/>
        <v/>
      </c>
      <c r="BK223" s="49" t="str">
        <f t="shared" si="274"/>
        <v/>
      </c>
      <c r="BL223" s="43" t="s">
        <v>0</v>
      </c>
      <c r="BM223" s="48" t="str">
        <f t="shared" si="275"/>
        <v/>
      </c>
      <c r="BN223" s="27" t="str">
        <f t="shared" si="276"/>
        <v/>
      </c>
      <c r="BO223" s="69" t="str">
        <f t="shared" si="277"/>
        <v/>
      </c>
      <c r="BP223" s="69" t="str">
        <f t="shared" si="238"/>
        <v/>
      </c>
      <c r="BQ223" s="27" t="str">
        <f t="shared" si="239"/>
        <v/>
      </c>
      <c r="BR223" s="27" t="str" cm="1">
        <f t="array" ref="BR223">IFERROR(""&amp;INDEX(regNatjecatelj_klub,DI223),"")</f>
        <v/>
      </c>
      <c r="BS223" s="82" t="str">
        <f t="shared" si="278"/>
        <v/>
      </c>
      <c r="BT223" s="62" t="str">
        <f t="shared" si="279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0"/>
        <v/>
      </c>
      <c r="CA223" s="27" t="str">
        <f t="shared" si="281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2"/>
        <v/>
      </c>
      <c r="CE223" s="27" t="str">
        <f>IF(BX223="","",MAX(CE$12:CE222)+1)</f>
        <v/>
      </c>
      <c r="CF223" s="27" t="str">
        <f t="shared" si="283"/>
        <v/>
      </c>
      <c r="CG223" s="62" t="str">
        <f t="shared" si="284"/>
        <v/>
      </c>
      <c r="CH223" s="43" t="s">
        <v>0</v>
      </c>
      <c r="CI223" s="16" t="str">
        <f t="shared" si="285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6"/>
        <v/>
      </c>
      <c r="CP223" s="69" t="str">
        <f t="shared" si="287"/>
        <v/>
      </c>
      <c r="CQ223" s="216" t="str">
        <f t="shared" si="288"/>
        <v/>
      </c>
      <c r="CR223" s="217" t="str">
        <f t="shared" si="235"/>
        <v/>
      </c>
      <c r="CS223" s="150" t="str">
        <f t="shared" si="240"/>
        <v/>
      </c>
      <c r="CT223" s="43" t="s">
        <v>0</v>
      </c>
      <c r="CU223" s="276" t="str">
        <f t="shared" si="289"/>
        <v xml:space="preserve">
</v>
      </c>
      <c r="CV223" s="43" t="s">
        <v>0</v>
      </c>
      <c r="CW223" s="236" t="str">
        <f t="shared" si="241"/>
        <v/>
      </c>
      <c r="CX223" t="s">
        <v>0</v>
      </c>
      <c r="CY223" s="119" t="str">
        <f t="shared" si="242"/>
        <v/>
      </c>
      <c r="CZ223" t="s">
        <v>0</v>
      </c>
      <c r="DA223" s="48" t="str">
        <f t="shared" si="243"/>
        <v/>
      </c>
      <c r="DB223" s="62" t="str">
        <f t="shared" si="244"/>
        <v/>
      </c>
      <c r="DC223" t="s">
        <v>0</v>
      </c>
      <c r="DD223" s="16" t="str">
        <f t="shared" si="290"/>
        <v/>
      </c>
      <c r="DE223" s="43" t="s">
        <v>0</v>
      </c>
      <c r="DF223" s="16" t="str">
        <f t="shared" si="291"/>
        <v/>
      </c>
      <c r="DG223" s="43" t="s">
        <v>0</v>
      </c>
      <c r="DH223" s="48" t="str">
        <f t="shared" si="292"/>
        <v/>
      </c>
      <c r="DI223" s="49" t="str">
        <f t="shared" si="293"/>
        <v/>
      </c>
      <c r="DJ223" s="43" t="s">
        <v>0</v>
      </c>
      <c r="DK223" s="48" t="str">
        <f t="shared" si="294"/>
        <v/>
      </c>
      <c r="DL223" s="49" t="str">
        <f t="shared" si="295"/>
        <v/>
      </c>
      <c r="DM223" s="43" t="s">
        <v>0</v>
      </c>
      <c r="DN223" s="48" t="str">
        <f t="shared" si="296"/>
        <v/>
      </c>
      <c r="DO223" s="49" t="str">
        <f t="shared" si="297"/>
        <v/>
      </c>
      <c r="DP223" s="43" t="s">
        <v>0</v>
      </c>
      <c r="DQ223" s="54" t="str">
        <f t="shared" si="298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9"/>
        <v/>
      </c>
      <c r="DU223" s="69" t="str">
        <f t="shared" si="245"/>
        <v/>
      </c>
      <c r="DV223" s="69" t="str">
        <f t="shared" si="300"/>
        <v/>
      </c>
      <c r="DW223" s="69" t="str">
        <f t="shared" si="301"/>
        <v/>
      </c>
      <c r="DX223" s="62" t="str">
        <f t="shared" si="302"/>
        <v/>
      </c>
      <c r="DY223" s="43" t="s">
        <v>0</v>
      </c>
      <c r="DZ223" s="54" t="str">
        <f>IF(AN223="","",MAX(DZ$12:DZ222)+1)</f>
        <v/>
      </c>
      <c r="EA223" s="69" t="str">
        <f t="shared" si="303"/>
        <v/>
      </c>
      <c r="EB223" s="69" t="str">
        <f t="shared" si="304"/>
        <v/>
      </c>
      <c r="EC223" s="69" t="str">
        <f t="shared" si="305"/>
        <v/>
      </c>
      <c r="ED223" s="69" t="str">
        <f t="shared" si="306"/>
        <v/>
      </c>
      <c r="EE223" s="69" t="str">
        <f t="shared" si="246"/>
        <v/>
      </c>
      <c r="EF223" s="69" t="str">
        <f t="shared" si="307"/>
        <v/>
      </c>
      <c r="EG223" s="69" t="str">
        <f t="shared" si="308"/>
        <v/>
      </c>
      <c r="EH223" s="69" t="str">
        <f t="shared" si="247"/>
        <v/>
      </c>
      <c r="EI223" s="69" t="str">
        <f t="shared" si="309"/>
        <v/>
      </c>
      <c r="EJ223" s="49" t="str">
        <f t="shared" si="310"/>
        <v/>
      </c>
      <c r="EK223" s="43" t="s">
        <v>0</v>
      </c>
      <c r="EL223" s="16" t="str">
        <f t="shared" si="311"/>
        <v/>
      </c>
      <c r="EM223" s="43" t="s">
        <v>0</v>
      </c>
      <c r="EN223" s="16" t="str">
        <f t="shared" si="248"/>
        <v/>
      </c>
      <c r="EO223" s="43" t="s">
        <v>0</v>
      </c>
      <c r="EP223" s="167" t="str">
        <f t="shared" si="312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9"/>
        <v/>
      </c>
      <c r="P224" s="43"/>
      <c r="Q224" s="48" t="str">
        <f t="shared" si="250"/>
        <v/>
      </c>
      <c r="R224" s="69" t="str">
        <f>IF(Q224="","",IF(COUNTIF(Q$12:Q223,Q224)=0,R223+1,R223))</f>
        <v/>
      </c>
      <c r="S224" s="69" t="str">
        <f t="shared" si="251"/>
        <v/>
      </c>
      <c r="T224" s="69" t="str">
        <f t="shared" si="252"/>
        <v/>
      </c>
      <c r="U224" s="62" t="str">
        <f t="shared" si="253"/>
        <v/>
      </c>
      <c r="V224" s="43" t="s">
        <v>0</v>
      </c>
      <c r="W224" s="209" t="str">
        <f t="shared" si="254"/>
        <v/>
      </c>
      <c r="X224" s="259" t="str">
        <f t="shared" si="255"/>
        <v/>
      </c>
      <c r="Y224" s="210" t="str">
        <f t="shared" si="237"/>
        <v/>
      </c>
      <c r="Z224" s="43" t="s">
        <v>0</v>
      </c>
      <c r="AA224" s="48" t="str">
        <f t="shared" si="256"/>
        <v/>
      </c>
      <c r="AB224" s="69" t="str">
        <f t="shared" si="257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8"/>
        <v/>
      </c>
      <c r="AI224" s="43" t="s">
        <v>0</v>
      </c>
      <c r="AJ224" s="209" t="str">
        <f t="shared" si="259"/>
        <v/>
      </c>
      <c r="AK224" s="150" t="str">
        <f t="shared" si="260"/>
        <v/>
      </c>
      <c r="AL224" s="43"/>
      <c r="AM224" s="48" t="str">
        <f t="shared" si="261"/>
        <v/>
      </c>
      <c r="AN224" s="27" t="str">
        <f t="shared" si="262"/>
        <v/>
      </c>
      <c r="AO224" s="69" t="str">
        <f t="shared" si="263"/>
        <v/>
      </c>
      <c r="AP224" s="69" t="str">
        <f t="shared" si="264"/>
        <v/>
      </c>
      <c r="AQ224" s="27" t="str">
        <f t="shared" si="265"/>
        <v/>
      </c>
      <c r="AR224" s="62" t="str">
        <f t="shared" si="266"/>
        <v/>
      </c>
      <c r="AS224" s="43" t="s">
        <v>0</v>
      </c>
      <c r="AT224" s="78" t="str">
        <f t="shared" si="267"/>
        <v/>
      </c>
      <c r="AU224" s="43" t="s">
        <v>0</v>
      </c>
      <c r="AV224" s="280" t="str">
        <f t="shared" si="313"/>
        <v/>
      </c>
      <c r="AW224" s="43" t="s">
        <v>0</v>
      </c>
      <c r="AX224" s="97"/>
      <c r="AY224" s="99"/>
      <c r="AZ224" s="43" t="s">
        <v>0</v>
      </c>
      <c r="BA224" s="236" t="str">
        <f t="shared" si="268"/>
        <v/>
      </c>
      <c r="BB224" s="43" t="s">
        <v>0</v>
      </c>
      <c r="BC224" s="48" t="str">
        <f t="shared" si="269"/>
        <v/>
      </c>
      <c r="BD224" s="69" t="str">
        <f>IF(AX224&amp;AY224="","",MAX(BD$12:BD223)+1)</f>
        <v/>
      </c>
      <c r="BE224" s="248" t="str">
        <f t="shared" si="270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1"/>
        <v/>
      </c>
      <c r="BI224" s="27" t="str">
        <f t="shared" si="272"/>
        <v/>
      </c>
      <c r="BJ224" s="69" t="str">
        <f t="shared" si="273"/>
        <v/>
      </c>
      <c r="BK224" s="49" t="str">
        <f t="shared" si="274"/>
        <v/>
      </c>
      <c r="BL224" s="43" t="s">
        <v>0</v>
      </c>
      <c r="BM224" s="48" t="str">
        <f t="shared" si="275"/>
        <v/>
      </c>
      <c r="BN224" s="27" t="str">
        <f t="shared" si="276"/>
        <v/>
      </c>
      <c r="BO224" s="69" t="str">
        <f t="shared" si="277"/>
        <v/>
      </c>
      <c r="BP224" s="69" t="str">
        <f t="shared" si="238"/>
        <v/>
      </c>
      <c r="BQ224" s="27" t="str">
        <f t="shared" si="239"/>
        <v/>
      </c>
      <c r="BR224" s="27" t="str" cm="1">
        <f t="array" ref="BR224">IFERROR(""&amp;INDEX(regNatjecatelj_klub,DI224),"")</f>
        <v/>
      </c>
      <c r="BS224" s="82" t="str">
        <f t="shared" si="278"/>
        <v/>
      </c>
      <c r="BT224" s="62" t="str">
        <f t="shared" si="279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0"/>
        <v/>
      </c>
      <c r="CA224" s="27" t="str">
        <f t="shared" si="281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2"/>
        <v/>
      </c>
      <c r="CE224" s="27" t="str">
        <f>IF(BX224="","",MAX(CE$12:CE223)+1)</f>
        <v/>
      </c>
      <c r="CF224" s="27" t="str">
        <f t="shared" si="283"/>
        <v/>
      </c>
      <c r="CG224" s="62" t="str">
        <f t="shared" si="284"/>
        <v/>
      </c>
      <c r="CH224" s="43" t="s">
        <v>0</v>
      </c>
      <c r="CI224" s="16" t="str">
        <f t="shared" si="285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6"/>
        <v/>
      </c>
      <c r="CP224" s="69" t="str">
        <f t="shared" si="287"/>
        <v/>
      </c>
      <c r="CQ224" s="216" t="str">
        <f t="shared" si="288"/>
        <v/>
      </c>
      <c r="CR224" s="217" t="str">
        <f t="shared" si="235"/>
        <v/>
      </c>
      <c r="CS224" s="150" t="str">
        <f t="shared" si="240"/>
        <v/>
      </c>
      <c r="CT224" s="43" t="s">
        <v>0</v>
      </c>
      <c r="CU224" s="276" t="str">
        <f t="shared" si="289"/>
        <v xml:space="preserve">
</v>
      </c>
      <c r="CV224" s="43" t="s">
        <v>0</v>
      </c>
      <c r="CW224" s="236" t="str">
        <f t="shared" si="241"/>
        <v/>
      </c>
      <c r="CX224" t="s">
        <v>0</v>
      </c>
      <c r="CY224" s="119" t="str">
        <f t="shared" si="242"/>
        <v/>
      </c>
      <c r="CZ224" t="s">
        <v>0</v>
      </c>
      <c r="DA224" s="48" t="str">
        <f t="shared" si="243"/>
        <v/>
      </c>
      <c r="DB224" s="62" t="str">
        <f t="shared" si="244"/>
        <v/>
      </c>
      <c r="DC224" t="s">
        <v>0</v>
      </c>
      <c r="DD224" s="16" t="str">
        <f t="shared" si="290"/>
        <v/>
      </c>
      <c r="DE224" s="43" t="s">
        <v>0</v>
      </c>
      <c r="DF224" s="16" t="str">
        <f t="shared" si="291"/>
        <v/>
      </c>
      <c r="DG224" s="43" t="s">
        <v>0</v>
      </c>
      <c r="DH224" s="48" t="str">
        <f t="shared" si="292"/>
        <v/>
      </c>
      <c r="DI224" s="49" t="str">
        <f t="shared" si="293"/>
        <v/>
      </c>
      <c r="DJ224" s="43" t="s">
        <v>0</v>
      </c>
      <c r="DK224" s="48" t="str">
        <f t="shared" si="294"/>
        <v/>
      </c>
      <c r="DL224" s="49" t="str">
        <f t="shared" si="295"/>
        <v/>
      </c>
      <c r="DM224" s="43" t="s">
        <v>0</v>
      </c>
      <c r="DN224" s="48" t="str">
        <f t="shared" si="296"/>
        <v/>
      </c>
      <c r="DO224" s="49" t="str">
        <f t="shared" si="297"/>
        <v/>
      </c>
      <c r="DP224" s="43" t="s">
        <v>0</v>
      </c>
      <c r="DQ224" s="54" t="str">
        <f t="shared" si="298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9"/>
        <v/>
      </c>
      <c r="DU224" s="69" t="str">
        <f t="shared" si="245"/>
        <v/>
      </c>
      <c r="DV224" s="69" t="str">
        <f t="shared" si="300"/>
        <v/>
      </c>
      <c r="DW224" s="69" t="str">
        <f t="shared" si="301"/>
        <v/>
      </c>
      <c r="DX224" s="62" t="str">
        <f t="shared" si="302"/>
        <v/>
      </c>
      <c r="DY224" s="43" t="s">
        <v>0</v>
      </c>
      <c r="DZ224" s="54" t="str">
        <f>IF(AN224="","",MAX(DZ$12:DZ223)+1)</f>
        <v/>
      </c>
      <c r="EA224" s="69" t="str">
        <f t="shared" si="303"/>
        <v/>
      </c>
      <c r="EB224" s="69" t="str">
        <f t="shared" si="304"/>
        <v/>
      </c>
      <c r="EC224" s="69" t="str">
        <f t="shared" si="305"/>
        <v/>
      </c>
      <c r="ED224" s="69" t="str">
        <f t="shared" si="306"/>
        <v/>
      </c>
      <c r="EE224" s="69" t="str">
        <f t="shared" si="246"/>
        <v/>
      </c>
      <c r="EF224" s="69" t="str">
        <f t="shared" si="307"/>
        <v/>
      </c>
      <c r="EG224" s="69" t="str">
        <f t="shared" si="308"/>
        <v/>
      </c>
      <c r="EH224" s="69" t="str">
        <f t="shared" si="247"/>
        <v/>
      </c>
      <c r="EI224" s="69" t="str">
        <f t="shared" si="309"/>
        <v/>
      </c>
      <c r="EJ224" s="49" t="str">
        <f t="shared" si="310"/>
        <v/>
      </c>
      <c r="EK224" s="43" t="s">
        <v>0</v>
      </c>
      <c r="EL224" s="16" t="str">
        <f t="shared" si="311"/>
        <v/>
      </c>
      <c r="EM224" s="43" t="s">
        <v>0</v>
      </c>
      <c r="EN224" s="16" t="str">
        <f t="shared" si="248"/>
        <v/>
      </c>
      <c r="EO224" s="43" t="s">
        <v>0</v>
      </c>
      <c r="EP224" s="167" t="str">
        <f t="shared" si="312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9"/>
        <v/>
      </c>
      <c r="P225" s="43"/>
      <c r="Q225" s="48" t="str">
        <f t="shared" si="250"/>
        <v/>
      </c>
      <c r="R225" s="69" t="str">
        <f>IF(Q225="","",IF(COUNTIF(Q$12:Q224,Q225)=0,R224+1,R224))</f>
        <v/>
      </c>
      <c r="S225" s="69" t="str">
        <f t="shared" si="251"/>
        <v/>
      </c>
      <c r="T225" s="69" t="str">
        <f t="shared" si="252"/>
        <v/>
      </c>
      <c r="U225" s="62" t="str">
        <f t="shared" si="253"/>
        <v/>
      </c>
      <c r="V225" s="43" t="s">
        <v>0</v>
      </c>
      <c r="W225" s="209" t="str">
        <f t="shared" si="254"/>
        <v/>
      </c>
      <c r="X225" s="259" t="str">
        <f t="shared" si="255"/>
        <v/>
      </c>
      <c r="Y225" s="210" t="str">
        <f t="shared" si="237"/>
        <v/>
      </c>
      <c r="Z225" s="43" t="s">
        <v>0</v>
      </c>
      <c r="AA225" s="48" t="str">
        <f t="shared" si="256"/>
        <v/>
      </c>
      <c r="AB225" s="69" t="str">
        <f t="shared" si="257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8"/>
        <v/>
      </c>
      <c r="AI225" s="43" t="s">
        <v>0</v>
      </c>
      <c r="AJ225" s="209" t="str">
        <f t="shared" si="259"/>
        <v/>
      </c>
      <c r="AK225" s="150" t="str">
        <f t="shared" si="260"/>
        <v/>
      </c>
      <c r="AL225" s="43"/>
      <c r="AM225" s="48" t="str">
        <f t="shared" si="261"/>
        <v/>
      </c>
      <c r="AN225" s="27" t="str">
        <f t="shared" si="262"/>
        <v/>
      </c>
      <c r="AO225" s="69" t="str">
        <f t="shared" si="263"/>
        <v/>
      </c>
      <c r="AP225" s="69" t="str">
        <f t="shared" si="264"/>
        <v/>
      </c>
      <c r="AQ225" s="27" t="str">
        <f t="shared" si="265"/>
        <v/>
      </c>
      <c r="AR225" s="62" t="str">
        <f t="shared" si="266"/>
        <v/>
      </c>
      <c r="AS225" s="43" t="s">
        <v>0</v>
      </c>
      <c r="AT225" s="78" t="str">
        <f t="shared" si="267"/>
        <v/>
      </c>
      <c r="AU225" s="43" t="s">
        <v>0</v>
      </c>
      <c r="AV225" s="280" t="str">
        <f t="shared" si="313"/>
        <v/>
      </c>
      <c r="AW225" s="43" t="s">
        <v>0</v>
      </c>
      <c r="AX225" s="97"/>
      <c r="AY225" s="99"/>
      <c r="AZ225" s="43" t="s">
        <v>0</v>
      </c>
      <c r="BA225" s="236" t="str">
        <f t="shared" si="268"/>
        <v/>
      </c>
      <c r="BB225" s="43" t="s">
        <v>0</v>
      </c>
      <c r="BC225" s="48" t="str">
        <f t="shared" si="269"/>
        <v/>
      </c>
      <c r="BD225" s="69" t="str">
        <f>IF(AX225&amp;AY225="","",MAX(BD$12:BD224)+1)</f>
        <v/>
      </c>
      <c r="BE225" s="248" t="str">
        <f t="shared" si="270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1"/>
        <v/>
      </c>
      <c r="BI225" s="27" t="str">
        <f t="shared" si="272"/>
        <v/>
      </c>
      <c r="BJ225" s="69" t="str">
        <f t="shared" si="273"/>
        <v/>
      </c>
      <c r="BK225" s="49" t="str">
        <f t="shared" si="274"/>
        <v/>
      </c>
      <c r="BL225" s="43" t="s">
        <v>0</v>
      </c>
      <c r="BM225" s="48" t="str">
        <f t="shared" si="275"/>
        <v/>
      </c>
      <c r="BN225" s="27" t="str">
        <f t="shared" si="276"/>
        <v/>
      </c>
      <c r="BO225" s="69" t="str">
        <f t="shared" si="277"/>
        <v/>
      </c>
      <c r="BP225" s="69" t="str">
        <f t="shared" si="238"/>
        <v/>
      </c>
      <c r="BQ225" s="27" t="str">
        <f t="shared" si="239"/>
        <v/>
      </c>
      <c r="BR225" s="27" t="str" cm="1">
        <f t="array" ref="BR225">IFERROR(""&amp;INDEX(regNatjecatelj_klub,DI225),"")</f>
        <v/>
      </c>
      <c r="BS225" s="82" t="str">
        <f t="shared" si="278"/>
        <v/>
      </c>
      <c r="BT225" s="62" t="str">
        <f t="shared" si="279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0"/>
        <v/>
      </c>
      <c r="CA225" s="27" t="str">
        <f t="shared" si="281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2"/>
        <v/>
      </c>
      <c r="CE225" s="27" t="str">
        <f>IF(BX225="","",MAX(CE$12:CE224)+1)</f>
        <v/>
      </c>
      <c r="CF225" s="27" t="str">
        <f t="shared" si="283"/>
        <v/>
      </c>
      <c r="CG225" s="62" t="str">
        <f t="shared" si="284"/>
        <v/>
      </c>
      <c r="CH225" s="43" t="s">
        <v>0</v>
      </c>
      <c r="CI225" s="16" t="str">
        <f t="shared" si="285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6"/>
        <v/>
      </c>
      <c r="CP225" s="69" t="str">
        <f t="shared" si="287"/>
        <v/>
      </c>
      <c r="CQ225" s="216" t="str">
        <f t="shared" si="288"/>
        <v/>
      </c>
      <c r="CR225" s="217" t="str">
        <f t="shared" si="235"/>
        <v/>
      </c>
      <c r="CS225" s="150" t="str">
        <f t="shared" si="240"/>
        <v/>
      </c>
      <c r="CT225" s="43" t="s">
        <v>0</v>
      </c>
      <c r="CU225" s="276" t="str">
        <f t="shared" si="289"/>
        <v xml:space="preserve">
</v>
      </c>
      <c r="CV225" s="43" t="s">
        <v>0</v>
      </c>
      <c r="CW225" s="236" t="str">
        <f t="shared" si="241"/>
        <v/>
      </c>
      <c r="CX225" t="s">
        <v>0</v>
      </c>
      <c r="CY225" s="119" t="str">
        <f t="shared" si="242"/>
        <v/>
      </c>
      <c r="CZ225" t="s">
        <v>0</v>
      </c>
      <c r="DA225" s="48" t="str">
        <f t="shared" si="243"/>
        <v/>
      </c>
      <c r="DB225" s="62" t="str">
        <f t="shared" si="244"/>
        <v/>
      </c>
      <c r="DC225" t="s">
        <v>0</v>
      </c>
      <c r="DD225" s="16" t="str">
        <f t="shared" si="290"/>
        <v/>
      </c>
      <c r="DE225" s="43" t="s">
        <v>0</v>
      </c>
      <c r="DF225" s="16" t="str">
        <f t="shared" si="291"/>
        <v/>
      </c>
      <c r="DG225" s="43" t="s">
        <v>0</v>
      </c>
      <c r="DH225" s="48" t="str">
        <f t="shared" si="292"/>
        <v/>
      </c>
      <c r="DI225" s="49" t="str">
        <f t="shared" si="293"/>
        <v/>
      </c>
      <c r="DJ225" s="43" t="s">
        <v>0</v>
      </c>
      <c r="DK225" s="48" t="str">
        <f t="shared" si="294"/>
        <v/>
      </c>
      <c r="DL225" s="49" t="str">
        <f t="shared" si="295"/>
        <v/>
      </c>
      <c r="DM225" s="43" t="s">
        <v>0</v>
      </c>
      <c r="DN225" s="48" t="str">
        <f t="shared" si="296"/>
        <v/>
      </c>
      <c r="DO225" s="49" t="str">
        <f t="shared" si="297"/>
        <v/>
      </c>
      <c r="DP225" s="43" t="s">
        <v>0</v>
      </c>
      <c r="DQ225" s="54" t="str">
        <f t="shared" si="298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9"/>
        <v/>
      </c>
      <c r="DU225" s="69" t="str">
        <f t="shared" si="245"/>
        <v/>
      </c>
      <c r="DV225" s="69" t="str">
        <f t="shared" si="300"/>
        <v/>
      </c>
      <c r="DW225" s="69" t="str">
        <f t="shared" si="301"/>
        <v/>
      </c>
      <c r="DX225" s="62" t="str">
        <f t="shared" si="302"/>
        <v/>
      </c>
      <c r="DY225" s="43" t="s">
        <v>0</v>
      </c>
      <c r="DZ225" s="54" t="str">
        <f>IF(AN225="","",MAX(DZ$12:DZ224)+1)</f>
        <v/>
      </c>
      <c r="EA225" s="69" t="str">
        <f t="shared" si="303"/>
        <v/>
      </c>
      <c r="EB225" s="69" t="str">
        <f t="shared" si="304"/>
        <v/>
      </c>
      <c r="EC225" s="69" t="str">
        <f t="shared" si="305"/>
        <v/>
      </c>
      <c r="ED225" s="69" t="str">
        <f t="shared" si="306"/>
        <v/>
      </c>
      <c r="EE225" s="69" t="str">
        <f t="shared" si="246"/>
        <v/>
      </c>
      <c r="EF225" s="69" t="str">
        <f t="shared" si="307"/>
        <v/>
      </c>
      <c r="EG225" s="69" t="str">
        <f t="shared" si="308"/>
        <v/>
      </c>
      <c r="EH225" s="69" t="str">
        <f t="shared" si="247"/>
        <v/>
      </c>
      <c r="EI225" s="69" t="str">
        <f t="shared" si="309"/>
        <v/>
      </c>
      <c r="EJ225" s="49" t="str">
        <f t="shared" si="310"/>
        <v/>
      </c>
      <c r="EK225" s="43" t="s">
        <v>0</v>
      </c>
      <c r="EL225" s="16" t="str">
        <f t="shared" si="311"/>
        <v/>
      </c>
      <c r="EM225" s="43" t="s">
        <v>0</v>
      </c>
      <c r="EN225" s="16" t="str">
        <f t="shared" si="248"/>
        <v/>
      </c>
      <c r="EO225" s="43" t="s">
        <v>0</v>
      </c>
      <c r="EP225" s="167" t="str">
        <f t="shared" si="312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9"/>
        <v/>
      </c>
      <c r="P226" s="43"/>
      <c r="Q226" s="48" t="str">
        <f t="shared" si="250"/>
        <v/>
      </c>
      <c r="R226" s="69" t="str">
        <f>IF(Q226="","",IF(COUNTIF(Q$12:Q225,Q226)=0,R225+1,R225))</f>
        <v/>
      </c>
      <c r="S226" s="69" t="str">
        <f t="shared" si="251"/>
        <v/>
      </c>
      <c r="T226" s="69" t="str">
        <f t="shared" si="252"/>
        <v/>
      </c>
      <c r="U226" s="62" t="str">
        <f t="shared" si="253"/>
        <v/>
      </c>
      <c r="V226" s="43" t="s">
        <v>0</v>
      </c>
      <c r="W226" s="209" t="str">
        <f t="shared" si="254"/>
        <v/>
      </c>
      <c r="X226" s="259" t="str">
        <f t="shared" si="255"/>
        <v/>
      </c>
      <c r="Y226" s="210" t="str">
        <f t="shared" si="237"/>
        <v/>
      </c>
      <c r="Z226" s="43" t="s">
        <v>0</v>
      </c>
      <c r="AA226" s="48" t="str">
        <f t="shared" si="256"/>
        <v/>
      </c>
      <c r="AB226" s="69" t="str">
        <f t="shared" si="257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8"/>
        <v/>
      </c>
      <c r="AI226" s="43" t="s">
        <v>0</v>
      </c>
      <c r="AJ226" s="209" t="str">
        <f t="shared" si="259"/>
        <v/>
      </c>
      <c r="AK226" s="150" t="str">
        <f t="shared" si="260"/>
        <v/>
      </c>
      <c r="AL226" s="43"/>
      <c r="AM226" s="48" t="str">
        <f t="shared" si="261"/>
        <v/>
      </c>
      <c r="AN226" s="27" t="str">
        <f t="shared" si="262"/>
        <v/>
      </c>
      <c r="AO226" s="69" t="str">
        <f t="shared" si="263"/>
        <v/>
      </c>
      <c r="AP226" s="69" t="str">
        <f t="shared" si="264"/>
        <v/>
      </c>
      <c r="AQ226" s="27" t="str">
        <f t="shared" si="265"/>
        <v/>
      </c>
      <c r="AR226" s="62" t="str">
        <f t="shared" si="266"/>
        <v/>
      </c>
      <c r="AS226" s="43" t="s">
        <v>0</v>
      </c>
      <c r="AT226" s="78" t="str">
        <f t="shared" si="267"/>
        <v/>
      </c>
      <c r="AU226" s="43" t="s">
        <v>0</v>
      </c>
      <c r="AV226" s="280" t="str">
        <f t="shared" si="313"/>
        <v/>
      </c>
      <c r="AW226" s="43" t="s">
        <v>0</v>
      </c>
      <c r="AX226" s="97"/>
      <c r="AY226" s="99"/>
      <c r="AZ226" s="43" t="s">
        <v>0</v>
      </c>
      <c r="BA226" s="236" t="str">
        <f t="shared" si="268"/>
        <v/>
      </c>
      <c r="BB226" s="43" t="s">
        <v>0</v>
      </c>
      <c r="BC226" s="48" t="str">
        <f t="shared" si="269"/>
        <v/>
      </c>
      <c r="BD226" s="69" t="str">
        <f>IF(AX226&amp;AY226="","",MAX(BD$12:BD225)+1)</f>
        <v/>
      </c>
      <c r="BE226" s="248" t="str">
        <f t="shared" si="270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1"/>
        <v/>
      </c>
      <c r="BI226" s="27" t="str">
        <f t="shared" si="272"/>
        <v/>
      </c>
      <c r="BJ226" s="69" t="str">
        <f t="shared" si="273"/>
        <v/>
      </c>
      <c r="BK226" s="49" t="str">
        <f t="shared" si="274"/>
        <v/>
      </c>
      <c r="BL226" s="43" t="s">
        <v>0</v>
      </c>
      <c r="BM226" s="48" t="str">
        <f t="shared" si="275"/>
        <v/>
      </c>
      <c r="BN226" s="27" t="str">
        <f t="shared" si="276"/>
        <v/>
      </c>
      <c r="BO226" s="69" t="str">
        <f t="shared" si="277"/>
        <v/>
      </c>
      <c r="BP226" s="69" t="str">
        <f t="shared" si="238"/>
        <v/>
      </c>
      <c r="BQ226" s="27" t="str">
        <f t="shared" si="239"/>
        <v/>
      </c>
      <c r="BR226" s="27" t="str" cm="1">
        <f t="array" ref="BR226">IFERROR(""&amp;INDEX(regNatjecatelj_klub,DI226),"")</f>
        <v/>
      </c>
      <c r="BS226" s="82" t="str">
        <f t="shared" si="278"/>
        <v/>
      </c>
      <c r="BT226" s="62" t="str">
        <f t="shared" si="279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0"/>
        <v/>
      </c>
      <c r="CA226" s="27" t="str">
        <f t="shared" si="281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2"/>
        <v/>
      </c>
      <c r="CE226" s="27" t="str">
        <f>IF(BX226="","",MAX(CE$12:CE225)+1)</f>
        <v/>
      </c>
      <c r="CF226" s="27" t="str">
        <f t="shared" si="283"/>
        <v/>
      </c>
      <c r="CG226" s="62" t="str">
        <f t="shared" si="284"/>
        <v/>
      </c>
      <c r="CH226" s="43" t="s">
        <v>0</v>
      </c>
      <c r="CI226" s="16" t="str">
        <f t="shared" si="285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6"/>
        <v/>
      </c>
      <c r="CP226" s="69" t="str">
        <f t="shared" si="287"/>
        <v/>
      </c>
      <c r="CQ226" s="216" t="str">
        <f t="shared" si="288"/>
        <v/>
      </c>
      <c r="CR226" s="217" t="str">
        <f t="shared" si="235"/>
        <v/>
      </c>
      <c r="CS226" s="150" t="str">
        <f t="shared" si="240"/>
        <v/>
      </c>
      <c r="CT226" s="43" t="s">
        <v>0</v>
      </c>
      <c r="CU226" s="276" t="str">
        <f t="shared" si="289"/>
        <v xml:space="preserve">
</v>
      </c>
      <c r="CV226" s="43" t="s">
        <v>0</v>
      </c>
      <c r="CW226" s="236" t="str">
        <f t="shared" si="241"/>
        <v/>
      </c>
      <c r="CX226" t="s">
        <v>0</v>
      </c>
      <c r="CY226" s="119" t="str">
        <f t="shared" si="242"/>
        <v/>
      </c>
      <c r="CZ226" t="s">
        <v>0</v>
      </c>
      <c r="DA226" s="48" t="str">
        <f t="shared" si="243"/>
        <v/>
      </c>
      <c r="DB226" s="62" t="str">
        <f t="shared" si="244"/>
        <v/>
      </c>
      <c r="DC226" t="s">
        <v>0</v>
      </c>
      <c r="DD226" s="16" t="str">
        <f t="shared" si="290"/>
        <v/>
      </c>
      <c r="DE226" s="43" t="s">
        <v>0</v>
      </c>
      <c r="DF226" s="16" t="str">
        <f t="shared" si="291"/>
        <v/>
      </c>
      <c r="DG226" s="43" t="s">
        <v>0</v>
      </c>
      <c r="DH226" s="48" t="str">
        <f t="shared" si="292"/>
        <v/>
      </c>
      <c r="DI226" s="49" t="str">
        <f t="shared" si="293"/>
        <v/>
      </c>
      <c r="DJ226" s="43" t="s">
        <v>0</v>
      </c>
      <c r="DK226" s="48" t="str">
        <f t="shared" si="294"/>
        <v/>
      </c>
      <c r="DL226" s="49" t="str">
        <f t="shared" si="295"/>
        <v/>
      </c>
      <c r="DM226" s="43" t="s">
        <v>0</v>
      </c>
      <c r="DN226" s="48" t="str">
        <f t="shared" si="296"/>
        <v/>
      </c>
      <c r="DO226" s="49" t="str">
        <f t="shared" si="297"/>
        <v/>
      </c>
      <c r="DP226" s="43" t="s">
        <v>0</v>
      </c>
      <c r="DQ226" s="54" t="str">
        <f t="shared" si="298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9"/>
        <v/>
      </c>
      <c r="DU226" s="69" t="str">
        <f t="shared" si="245"/>
        <v/>
      </c>
      <c r="DV226" s="69" t="str">
        <f t="shared" si="300"/>
        <v/>
      </c>
      <c r="DW226" s="69" t="str">
        <f t="shared" si="301"/>
        <v/>
      </c>
      <c r="DX226" s="62" t="str">
        <f t="shared" si="302"/>
        <v/>
      </c>
      <c r="DY226" s="43" t="s">
        <v>0</v>
      </c>
      <c r="DZ226" s="54" t="str">
        <f>IF(AN226="","",MAX(DZ$12:DZ225)+1)</f>
        <v/>
      </c>
      <c r="EA226" s="69" t="str">
        <f t="shared" si="303"/>
        <v/>
      </c>
      <c r="EB226" s="69" t="str">
        <f t="shared" si="304"/>
        <v/>
      </c>
      <c r="EC226" s="69" t="str">
        <f t="shared" si="305"/>
        <v/>
      </c>
      <c r="ED226" s="69" t="str">
        <f t="shared" si="306"/>
        <v/>
      </c>
      <c r="EE226" s="69" t="str">
        <f t="shared" si="246"/>
        <v/>
      </c>
      <c r="EF226" s="69" t="str">
        <f t="shared" si="307"/>
        <v/>
      </c>
      <c r="EG226" s="69" t="str">
        <f t="shared" si="308"/>
        <v/>
      </c>
      <c r="EH226" s="69" t="str">
        <f t="shared" si="247"/>
        <v/>
      </c>
      <c r="EI226" s="69" t="str">
        <f t="shared" si="309"/>
        <v/>
      </c>
      <c r="EJ226" s="49" t="str">
        <f t="shared" si="310"/>
        <v/>
      </c>
      <c r="EK226" s="43" t="s">
        <v>0</v>
      </c>
      <c r="EL226" s="16" t="str">
        <f t="shared" si="311"/>
        <v/>
      </c>
      <c r="EM226" s="43" t="s">
        <v>0</v>
      </c>
      <c r="EN226" s="16" t="str">
        <f t="shared" si="248"/>
        <v/>
      </c>
      <c r="EO226" s="43" t="s">
        <v>0</v>
      </c>
      <c r="EP226" s="167" t="str">
        <f t="shared" si="312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9"/>
        <v/>
      </c>
      <c r="P227" s="43"/>
      <c r="Q227" s="48" t="str">
        <f t="shared" si="250"/>
        <v/>
      </c>
      <c r="R227" s="69" t="str">
        <f>IF(Q227="","",IF(COUNTIF(Q$12:Q226,Q227)=0,R226+1,R226))</f>
        <v/>
      </c>
      <c r="S227" s="69" t="str">
        <f t="shared" si="251"/>
        <v/>
      </c>
      <c r="T227" s="69" t="str">
        <f t="shared" si="252"/>
        <v/>
      </c>
      <c r="U227" s="62" t="str">
        <f t="shared" si="253"/>
        <v/>
      </c>
      <c r="V227" s="43" t="s">
        <v>0</v>
      </c>
      <c r="W227" s="209" t="str">
        <f t="shared" si="254"/>
        <v/>
      </c>
      <c r="X227" s="259" t="str">
        <f t="shared" si="255"/>
        <v/>
      </c>
      <c r="Y227" s="210" t="str">
        <f t="shared" si="237"/>
        <v/>
      </c>
      <c r="Z227" s="43" t="s">
        <v>0</v>
      </c>
      <c r="AA227" s="48" t="str">
        <f t="shared" si="256"/>
        <v/>
      </c>
      <c r="AB227" s="69" t="str">
        <f t="shared" si="257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8"/>
        <v/>
      </c>
      <c r="AI227" s="43" t="s">
        <v>0</v>
      </c>
      <c r="AJ227" s="209" t="str">
        <f t="shared" si="259"/>
        <v/>
      </c>
      <c r="AK227" s="150" t="str">
        <f t="shared" si="260"/>
        <v/>
      </c>
      <c r="AL227" s="43"/>
      <c r="AM227" s="48" t="str">
        <f t="shared" si="261"/>
        <v/>
      </c>
      <c r="AN227" s="27" t="str">
        <f t="shared" si="262"/>
        <v/>
      </c>
      <c r="AO227" s="69" t="str">
        <f t="shared" si="263"/>
        <v/>
      </c>
      <c r="AP227" s="69" t="str">
        <f t="shared" si="264"/>
        <v/>
      </c>
      <c r="AQ227" s="27" t="str">
        <f t="shared" si="265"/>
        <v/>
      </c>
      <c r="AR227" s="62" t="str">
        <f t="shared" si="266"/>
        <v/>
      </c>
      <c r="AS227" s="43" t="s">
        <v>0</v>
      </c>
      <c r="AT227" s="78" t="str">
        <f t="shared" si="267"/>
        <v/>
      </c>
      <c r="AU227" s="43" t="s">
        <v>0</v>
      </c>
      <c r="AV227" s="280" t="str">
        <f t="shared" si="313"/>
        <v/>
      </c>
      <c r="AW227" s="43" t="s">
        <v>0</v>
      </c>
      <c r="AX227" s="97"/>
      <c r="AY227" s="99"/>
      <c r="AZ227" s="43" t="s">
        <v>0</v>
      </c>
      <c r="BA227" s="236" t="str">
        <f t="shared" si="268"/>
        <v/>
      </c>
      <c r="BB227" s="43" t="s">
        <v>0</v>
      </c>
      <c r="BC227" s="48" t="str">
        <f t="shared" si="269"/>
        <v/>
      </c>
      <c r="BD227" s="69" t="str">
        <f>IF(AX227&amp;AY227="","",MAX(BD$12:BD226)+1)</f>
        <v/>
      </c>
      <c r="BE227" s="248" t="str">
        <f t="shared" si="270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1"/>
        <v/>
      </c>
      <c r="BI227" s="27" t="str">
        <f t="shared" si="272"/>
        <v/>
      </c>
      <c r="BJ227" s="69" t="str">
        <f t="shared" si="273"/>
        <v/>
      </c>
      <c r="BK227" s="49" t="str">
        <f t="shared" si="274"/>
        <v/>
      </c>
      <c r="BL227" s="43" t="s">
        <v>0</v>
      </c>
      <c r="BM227" s="48" t="str">
        <f t="shared" si="275"/>
        <v/>
      </c>
      <c r="BN227" s="27" t="str">
        <f t="shared" si="276"/>
        <v/>
      </c>
      <c r="BO227" s="69" t="str">
        <f t="shared" si="277"/>
        <v/>
      </c>
      <c r="BP227" s="69" t="str">
        <f t="shared" si="238"/>
        <v/>
      </c>
      <c r="BQ227" s="27" t="str">
        <f t="shared" si="239"/>
        <v/>
      </c>
      <c r="BR227" s="27" t="str" cm="1">
        <f t="array" ref="BR227">IFERROR(""&amp;INDEX(regNatjecatelj_klub,DI227),"")</f>
        <v/>
      </c>
      <c r="BS227" s="82" t="str">
        <f t="shared" si="278"/>
        <v/>
      </c>
      <c r="BT227" s="62" t="str">
        <f t="shared" si="279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0"/>
        <v/>
      </c>
      <c r="CA227" s="27" t="str">
        <f t="shared" si="281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2"/>
        <v/>
      </c>
      <c r="CE227" s="27" t="str">
        <f>IF(BX227="","",MAX(CE$12:CE226)+1)</f>
        <v/>
      </c>
      <c r="CF227" s="27" t="str">
        <f t="shared" si="283"/>
        <v/>
      </c>
      <c r="CG227" s="62" t="str">
        <f t="shared" si="284"/>
        <v/>
      </c>
      <c r="CH227" s="43" t="s">
        <v>0</v>
      </c>
      <c r="CI227" s="16" t="str">
        <f t="shared" si="285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6"/>
        <v/>
      </c>
      <c r="CP227" s="69" t="str">
        <f t="shared" si="287"/>
        <v/>
      </c>
      <c r="CQ227" s="216" t="str">
        <f t="shared" si="288"/>
        <v/>
      </c>
      <c r="CR227" s="217" t="str">
        <f t="shared" si="235"/>
        <v/>
      </c>
      <c r="CS227" s="150" t="str">
        <f t="shared" si="240"/>
        <v/>
      </c>
      <c r="CT227" s="43" t="s">
        <v>0</v>
      </c>
      <c r="CU227" s="276" t="str">
        <f t="shared" si="289"/>
        <v xml:space="preserve">
</v>
      </c>
      <c r="CV227" s="43" t="s">
        <v>0</v>
      </c>
      <c r="CW227" s="236" t="str">
        <f t="shared" si="241"/>
        <v/>
      </c>
      <c r="CX227" t="s">
        <v>0</v>
      </c>
      <c r="CY227" s="119" t="str">
        <f t="shared" si="242"/>
        <v/>
      </c>
      <c r="CZ227" t="s">
        <v>0</v>
      </c>
      <c r="DA227" s="48" t="str">
        <f t="shared" si="243"/>
        <v/>
      </c>
      <c r="DB227" s="62" t="str">
        <f t="shared" si="244"/>
        <v/>
      </c>
      <c r="DC227" t="s">
        <v>0</v>
      </c>
      <c r="DD227" s="16" t="str">
        <f t="shared" si="290"/>
        <v/>
      </c>
      <c r="DE227" s="43" t="s">
        <v>0</v>
      </c>
      <c r="DF227" s="16" t="str">
        <f t="shared" si="291"/>
        <v/>
      </c>
      <c r="DG227" s="43" t="s">
        <v>0</v>
      </c>
      <c r="DH227" s="48" t="str">
        <f t="shared" si="292"/>
        <v/>
      </c>
      <c r="DI227" s="49" t="str">
        <f t="shared" si="293"/>
        <v/>
      </c>
      <c r="DJ227" s="43" t="s">
        <v>0</v>
      </c>
      <c r="DK227" s="48" t="str">
        <f t="shared" si="294"/>
        <v/>
      </c>
      <c r="DL227" s="49" t="str">
        <f t="shared" si="295"/>
        <v/>
      </c>
      <c r="DM227" s="43" t="s">
        <v>0</v>
      </c>
      <c r="DN227" s="48" t="str">
        <f t="shared" si="296"/>
        <v/>
      </c>
      <c r="DO227" s="49" t="str">
        <f t="shared" si="297"/>
        <v/>
      </c>
      <c r="DP227" s="43" t="s">
        <v>0</v>
      </c>
      <c r="DQ227" s="54" t="str">
        <f t="shared" si="298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9"/>
        <v/>
      </c>
      <c r="DU227" s="69" t="str">
        <f t="shared" si="245"/>
        <v/>
      </c>
      <c r="DV227" s="69" t="str">
        <f t="shared" si="300"/>
        <v/>
      </c>
      <c r="DW227" s="69" t="str">
        <f t="shared" si="301"/>
        <v/>
      </c>
      <c r="DX227" s="62" t="str">
        <f t="shared" si="302"/>
        <v/>
      </c>
      <c r="DY227" s="43" t="s">
        <v>0</v>
      </c>
      <c r="DZ227" s="54" t="str">
        <f>IF(AN227="","",MAX(DZ$12:DZ226)+1)</f>
        <v/>
      </c>
      <c r="EA227" s="69" t="str">
        <f t="shared" si="303"/>
        <v/>
      </c>
      <c r="EB227" s="69" t="str">
        <f t="shared" si="304"/>
        <v/>
      </c>
      <c r="EC227" s="69" t="str">
        <f t="shared" si="305"/>
        <v/>
      </c>
      <c r="ED227" s="69" t="str">
        <f t="shared" si="306"/>
        <v/>
      </c>
      <c r="EE227" s="69" t="str">
        <f t="shared" si="246"/>
        <v/>
      </c>
      <c r="EF227" s="69" t="str">
        <f t="shared" si="307"/>
        <v/>
      </c>
      <c r="EG227" s="69" t="str">
        <f t="shared" si="308"/>
        <v/>
      </c>
      <c r="EH227" s="69" t="str">
        <f t="shared" si="247"/>
        <v/>
      </c>
      <c r="EI227" s="69" t="str">
        <f t="shared" si="309"/>
        <v/>
      </c>
      <c r="EJ227" s="49" t="str">
        <f t="shared" si="310"/>
        <v/>
      </c>
      <c r="EK227" s="43" t="s">
        <v>0</v>
      </c>
      <c r="EL227" s="16" t="str">
        <f t="shared" si="311"/>
        <v/>
      </c>
      <c r="EM227" s="43" t="s">
        <v>0</v>
      </c>
      <c r="EN227" s="16" t="str">
        <f t="shared" si="248"/>
        <v/>
      </c>
      <c r="EO227" s="43" t="s">
        <v>0</v>
      </c>
      <c r="EP227" s="167" t="str">
        <f t="shared" si="312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9"/>
        <v/>
      </c>
      <c r="P228" s="43"/>
      <c r="Q228" s="48" t="str">
        <f t="shared" si="250"/>
        <v/>
      </c>
      <c r="R228" s="69" t="str">
        <f>IF(Q228="","",IF(COUNTIF(Q$12:Q227,Q228)=0,R227+1,R227))</f>
        <v/>
      </c>
      <c r="S228" s="69" t="str">
        <f t="shared" si="251"/>
        <v/>
      </c>
      <c r="T228" s="69" t="str">
        <f t="shared" si="252"/>
        <v/>
      </c>
      <c r="U228" s="62" t="str">
        <f t="shared" si="253"/>
        <v/>
      </c>
      <c r="V228" s="43" t="s">
        <v>0</v>
      </c>
      <c r="W228" s="209" t="str">
        <f t="shared" si="254"/>
        <v/>
      </c>
      <c r="X228" s="259" t="str">
        <f t="shared" si="255"/>
        <v/>
      </c>
      <c r="Y228" s="210" t="str">
        <f t="shared" si="237"/>
        <v/>
      </c>
      <c r="Z228" s="43" t="s">
        <v>0</v>
      </c>
      <c r="AA228" s="48" t="str">
        <f t="shared" si="256"/>
        <v/>
      </c>
      <c r="AB228" s="69" t="str">
        <f t="shared" si="257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8"/>
        <v/>
      </c>
      <c r="AI228" s="43" t="s">
        <v>0</v>
      </c>
      <c r="AJ228" s="209" t="str">
        <f t="shared" si="259"/>
        <v/>
      </c>
      <c r="AK228" s="150" t="str">
        <f t="shared" si="260"/>
        <v/>
      </c>
      <c r="AL228" s="43"/>
      <c r="AM228" s="48" t="str">
        <f t="shared" si="261"/>
        <v/>
      </c>
      <c r="AN228" s="27" t="str">
        <f t="shared" si="262"/>
        <v/>
      </c>
      <c r="AO228" s="69" t="str">
        <f t="shared" si="263"/>
        <v/>
      </c>
      <c r="AP228" s="69" t="str">
        <f t="shared" si="264"/>
        <v/>
      </c>
      <c r="AQ228" s="27" t="str">
        <f t="shared" si="265"/>
        <v/>
      </c>
      <c r="AR228" s="62" t="str">
        <f t="shared" si="266"/>
        <v/>
      </c>
      <c r="AS228" s="43" t="s">
        <v>0</v>
      </c>
      <c r="AT228" s="78" t="str">
        <f t="shared" si="267"/>
        <v/>
      </c>
      <c r="AU228" s="43" t="s">
        <v>0</v>
      </c>
      <c r="AV228" s="280" t="str">
        <f t="shared" si="313"/>
        <v/>
      </c>
      <c r="AW228" s="43" t="s">
        <v>0</v>
      </c>
      <c r="AX228" s="97"/>
      <c r="AY228" s="99"/>
      <c r="AZ228" s="43" t="s">
        <v>0</v>
      </c>
      <c r="BA228" s="236" t="str">
        <f t="shared" si="268"/>
        <v/>
      </c>
      <c r="BB228" s="43" t="s">
        <v>0</v>
      </c>
      <c r="BC228" s="48" t="str">
        <f t="shared" si="269"/>
        <v/>
      </c>
      <c r="BD228" s="69" t="str">
        <f>IF(AX228&amp;AY228="","",MAX(BD$12:BD227)+1)</f>
        <v/>
      </c>
      <c r="BE228" s="248" t="str">
        <f t="shared" si="270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1"/>
        <v/>
      </c>
      <c r="BI228" s="27" t="str">
        <f t="shared" si="272"/>
        <v/>
      </c>
      <c r="BJ228" s="69" t="str">
        <f t="shared" si="273"/>
        <v/>
      </c>
      <c r="BK228" s="49" t="str">
        <f t="shared" si="274"/>
        <v/>
      </c>
      <c r="BL228" s="43" t="s">
        <v>0</v>
      </c>
      <c r="BM228" s="48" t="str">
        <f t="shared" si="275"/>
        <v/>
      </c>
      <c r="BN228" s="27" t="str">
        <f t="shared" si="276"/>
        <v/>
      </c>
      <c r="BO228" s="69" t="str">
        <f t="shared" si="277"/>
        <v/>
      </c>
      <c r="BP228" s="69" t="str">
        <f t="shared" si="238"/>
        <v/>
      </c>
      <c r="BQ228" s="27" t="str">
        <f t="shared" si="239"/>
        <v/>
      </c>
      <c r="BR228" s="27" t="str" cm="1">
        <f t="array" ref="BR228">IFERROR(""&amp;INDEX(regNatjecatelj_klub,DI228),"")</f>
        <v/>
      </c>
      <c r="BS228" s="82" t="str">
        <f t="shared" si="278"/>
        <v/>
      </c>
      <c r="BT228" s="62" t="str">
        <f t="shared" si="279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0"/>
        <v/>
      </c>
      <c r="CA228" s="27" t="str">
        <f t="shared" si="281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2"/>
        <v/>
      </c>
      <c r="CE228" s="27" t="str">
        <f>IF(BX228="","",MAX(CE$12:CE227)+1)</f>
        <v/>
      </c>
      <c r="CF228" s="27" t="str">
        <f t="shared" si="283"/>
        <v/>
      </c>
      <c r="CG228" s="62" t="str">
        <f t="shared" si="284"/>
        <v/>
      </c>
      <c r="CH228" s="43" t="s">
        <v>0</v>
      </c>
      <c r="CI228" s="16" t="str">
        <f t="shared" si="285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6"/>
        <v/>
      </c>
      <c r="CP228" s="69" t="str">
        <f t="shared" si="287"/>
        <v/>
      </c>
      <c r="CQ228" s="216" t="str">
        <f t="shared" si="288"/>
        <v/>
      </c>
      <c r="CR228" s="217" t="str">
        <f t="shared" si="235"/>
        <v/>
      </c>
      <c r="CS228" s="150" t="str">
        <f t="shared" si="240"/>
        <v/>
      </c>
      <c r="CT228" s="43" t="s">
        <v>0</v>
      </c>
      <c r="CU228" s="276" t="str">
        <f t="shared" si="289"/>
        <v xml:space="preserve">
</v>
      </c>
      <c r="CV228" s="43" t="s">
        <v>0</v>
      </c>
      <c r="CW228" s="236" t="str">
        <f t="shared" si="241"/>
        <v/>
      </c>
      <c r="CX228" t="s">
        <v>0</v>
      </c>
      <c r="CY228" s="119" t="str">
        <f t="shared" si="242"/>
        <v/>
      </c>
      <c r="CZ228" t="s">
        <v>0</v>
      </c>
      <c r="DA228" s="48" t="str">
        <f t="shared" si="243"/>
        <v/>
      </c>
      <c r="DB228" s="62" t="str">
        <f t="shared" si="244"/>
        <v/>
      </c>
      <c r="DC228" t="s">
        <v>0</v>
      </c>
      <c r="DD228" s="16" t="str">
        <f t="shared" si="290"/>
        <v/>
      </c>
      <c r="DE228" s="43" t="s">
        <v>0</v>
      </c>
      <c r="DF228" s="16" t="str">
        <f t="shared" si="291"/>
        <v/>
      </c>
      <c r="DG228" s="43" t="s">
        <v>0</v>
      </c>
      <c r="DH228" s="48" t="str">
        <f t="shared" si="292"/>
        <v/>
      </c>
      <c r="DI228" s="49" t="str">
        <f t="shared" si="293"/>
        <v/>
      </c>
      <c r="DJ228" s="43" t="s">
        <v>0</v>
      </c>
      <c r="DK228" s="48" t="str">
        <f t="shared" si="294"/>
        <v/>
      </c>
      <c r="DL228" s="49" t="str">
        <f t="shared" si="295"/>
        <v/>
      </c>
      <c r="DM228" s="43" t="s">
        <v>0</v>
      </c>
      <c r="DN228" s="48" t="str">
        <f t="shared" si="296"/>
        <v/>
      </c>
      <c r="DO228" s="49" t="str">
        <f t="shared" si="297"/>
        <v/>
      </c>
      <c r="DP228" s="43" t="s">
        <v>0</v>
      </c>
      <c r="DQ228" s="54" t="str">
        <f t="shared" si="298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9"/>
        <v/>
      </c>
      <c r="DU228" s="69" t="str">
        <f t="shared" si="245"/>
        <v/>
      </c>
      <c r="DV228" s="69" t="str">
        <f t="shared" si="300"/>
        <v/>
      </c>
      <c r="DW228" s="69" t="str">
        <f t="shared" si="301"/>
        <v/>
      </c>
      <c r="DX228" s="62" t="str">
        <f t="shared" si="302"/>
        <v/>
      </c>
      <c r="DY228" s="43" t="s">
        <v>0</v>
      </c>
      <c r="DZ228" s="54" t="str">
        <f>IF(AN228="","",MAX(DZ$12:DZ227)+1)</f>
        <v/>
      </c>
      <c r="EA228" s="69" t="str">
        <f t="shared" si="303"/>
        <v/>
      </c>
      <c r="EB228" s="69" t="str">
        <f t="shared" si="304"/>
        <v/>
      </c>
      <c r="EC228" s="69" t="str">
        <f t="shared" si="305"/>
        <v/>
      </c>
      <c r="ED228" s="69" t="str">
        <f t="shared" si="306"/>
        <v/>
      </c>
      <c r="EE228" s="69" t="str">
        <f t="shared" si="246"/>
        <v/>
      </c>
      <c r="EF228" s="69" t="str">
        <f t="shared" si="307"/>
        <v/>
      </c>
      <c r="EG228" s="69" t="str">
        <f t="shared" si="308"/>
        <v/>
      </c>
      <c r="EH228" s="69" t="str">
        <f t="shared" si="247"/>
        <v/>
      </c>
      <c r="EI228" s="69" t="str">
        <f t="shared" si="309"/>
        <v/>
      </c>
      <c r="EJ228" s="49" t="str">
        <f t="shared" si="310"/>
        <v/>
      </c>
      <c r="EK228" s="43" t="s">
        <v>0</v>
      </c>
      <c r="EL228" s="16" t="str">
        <f t="shared" si="311"/>
        <v/>
      </c>
      <c r="EM228" s="43" t="s">
        <v>0</v>
      </c>
      <c r="EN228" s="16" t="str">
        <f t="shared" si="248"/>
        <v/>
      </c>
      <c r="EO228" s="43" t="s">
        <v>0</v>
      </c>
      <c r="EP228" s="167" t="str">
        <f t="shared" si="312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9"/>
        <v/>
      </c>
      <c r="P229" s="43"/>
      <c r="Q229" s="48" t="str">
        <f t="shared" si="250"/>
        <v/>
      </c>
      <c r="R229" s="69" t="str">
        <f>IF(Q229="","",IF(COUNTIF(Q$12:Q228,Q229)=0,R228+1,R228))</f>
        <v/>
      </c>
      <c r="S229" s="69" t="str">
        <f t="shared" si="251"/>
        <v/>
      </c>
      <c r="T229" s="69" t="str">
        <f t="shared" si="252"/>
        <v/>
      </c>
      <c r="U229" s="62" t="str">
        <f t="shared" si="253"/>
        <v/>
      </c>
      <c r="V229" s="43" t="s">
        <v>0</v>
      </c>
      <c r="W229" s="209" t="str">
        <f t="shared" si="254"/>
        <v/>
      </c>
      <c r="X229" s="259" t="str">
        <f t="shared" si="255"/>
        <v/>
      </c>
      <c r="Y229" s="210" t="str">
        <f t="shared" si="237"/>
        <v/>
      </c>
      <c r="Z229" s="43" t="s">
        <v>0</v>
      </c>
      <c r="AA229" s="48" t="str">
        <f t="shared" si="256"/>
        <v/>
      </c>
      <c r="AB229" s="69" t="str">
        <f t="shared" si="257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8"/>
        <v/>
      </c>
      <c r="AI229" s="43" t="s">
        <v>0</v>
      </c>
      <c r="AJ229" s="209" t="str">
        <f t="shared" si="259"/>
        <v/>
      </c>
      <c r="AK229" s="150" t="str">
        <f t="shared" si="260"/>
        <v/>
      </c>
      <c r="AL229" s="43"/>
      <c r="AM229" s="48" t="str">
        <f t="shared" si="261"/>
        <v/>
      </c>
      <c r="AN229" s="27" t="str">
        <f t="shared" si="262"/>
        <v/>
      </c>
      <c r="AO229" s="69" t="str">
        <f t="shared" si="263"/>
        <v/>
      </c>
      <c r="AP229" s="69" t="str">
        <f t="shared" si="264"/>
        <v/>
      </c>
      <c r="AQ229" s="27" t="str">
        <f t="shared" si="265"/>
        <v/>
      </c>
      <c r="AR229" s="62" t="str">
        <f t="shared" si="266"/>
        <v/>
      </c>
      <c r="AS229" s="43" t="s">
        <v>0</v>
      </c>
      <c r="AT229" s="78" t="str">
        <f t="shared" si="267"/>
        <v/>
      </c>
      <c r="AU229" s="43" t="s">
        <v>0</v>
      </c>
      <c r="AV229" s="280" t="str">
        <f t="shared" si="313"/>
        <v/>
      </c>
      <c r="AW229" s="43" t="s">
        <v>0</v>
      </c>
      <c r="AX229" s="97"/>
      <c r="AY229" s="99"/>
      <c r="AZ229" s="43" t="s">
        <v>0</v>
      </c>
      <c r="BA229" s="236" t="str">
        <f t="shared" si="268"/>
        <v/>
      </c>
      <c r="BB229" s="43" t="s">
        <v>0</v>
      </c>
      <c r="BC229" s="48" t="str">
        <f t="shared" si="269"/>
        <v/>
      </c>
      <c r="BD229" s="69" t="str">
        <f>IF(AX229&amp;AY229="","",MAX(BD$12:BD228)+1)</f>
        <v/>
      </c>
      <c r="BE229" s="248" t="str">
        <f t="shared" si="270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1"/>
        <v/>
      </c>
      <c r="BI229" s="27" t="str">
        <f t="shared" si="272"/>
        <v/>
      </c>
      <c r="BJ229" s="69" t="str">
        <f t="shared" si="273"/>
        <v/>
      </c>
      <c r="BK229" s="49" t="str">
        <f t="shared" si="274"/>
        <v/>
      </c>
      <c r="BL229" s="43" t="s">
        <v>0</v>
      </c>
      <c r="BM229" s="48" t="str">
        <f t="shared" si="275"/>
        <v/>
      </c>
      <c r="BN229" s="27" t="str">
        <f t="shared" si="276"/>
        <v/>
      </c>
      <c r="BO229" s="69" t="str">
        <f t="shared" si="277"/>
        <v/>
      </c>
      <c r="BP229" s="69" t="str">
        <f t="shared" si="238"/>
        <v/>
      </c>
      <c r="BQ229" s="27" t="str">
        <f t="shared" si="239"/>
        <v/>
      </c>
      <c r="BR229" s="27" t="str" cm="1">
        <f t="array" ref="BR229">IFERROR(""&amp;INDEX(regNatjecatelj_klub,DI229),"")</f>
        <v/>
      </c>
      <c r="BS229" s="82" t="str">
        <f t="shared" si="278"/>
        <v/>
      </c>
      <c r="BT229" s="62" t="str">
        <f t="shared" si="279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0"/>
        <v/>
      </c>
      <c r="CA229" s="27" t="str">
        <f t="shared" si="281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2"/>
        <v/>
      </c>
      <c r="CE229" s="27" t="str">
        <f>IF(BX229="","",MAX(CE$12:CE228)+1)</f>
        <v/>
      </c>
      <c r="CF229" s="27" t="str">
        <f t="shared" si="283"/>
        <v/>
      </c>
      <c r="CG229" s="62" t="str">
        <f t="shared" si="284"/>
        <v/>
      </c>
      <c r="CH229" s="43" t="s">
        <v>0</v>
      </c>
      <c r="CI229" s="16" t="str">
        <f t="shared" si="285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6"/>
        <v/>
      </c>
      <c r="CP229" s="69" t="str">
        <f t="shared" si="287"/>
        <v/>
      </c>
      <c r="CQ229" s="216" t="str">
        <f t="shared" si="288"/>
        <v/>
      </c>
      <c r="CR229" s="217" t="str">
        <f t="shared" si="235"/>
        <v/>
      </c>
      <c r="CS229" s="150" t="str">
        <f t="shared" si="240"/>
        <v/>
      </c>
      <c r="CT229" s="43" t="s">
        <v>0</v>
      </c>
      <c r="CU229" s="276" t="str">
        <f t="shared" si="289"/>
        <v xml:space="preserve">
</v>
      </c>
      <c r="CV229" s="43" t="s">
        <v>0</v>
      </c>
      <c r="CW229" s="236" t="str">
        <f t="shared" si="241"/>
        <v/>
      </c>
      <c r="CX229" t="s">
        <v>0</v>
      </c>
      <c r="CY229" s="119" t="str">
        <f t="shared" si="242"/>
        <v/>
      </c>
      <c r="CZ229" t="s">
        <v>0</v>
      </c>
      <c r="DA229" s="48" t="str">
        <f t="shared" si="243"/>
        <v/>
      </c>
      <c r="DB229" s="62" t="str">
        <f t="shared" si="244"/>
        <v/>
      </c>
      <c r="DC229" t="s">
        <v>0</v>
      </c>
      <c r="DD229" s="16" t="str">
        <f t="shared" si="290"/>
        <v/>
      </c>
      <c r="DE229" s="43" t="s">
        <v>0</v>
      </c>
      <c r="DF229" s="16" t="str">
        <f t="shared" si="291"/>
        <v/>
      </c>
      <c r="DG229" s="43" t="s">
        <v>0</v>
      </c>
      <c r="DH229" s="48" t="str">
        <f t="shared" si="292"/>
        <v/>
      </c>
      <c r="DI229" s="49" t="str">
        <f t="shared" si="293"/>
        <v/>
      </c>
      <c r="DJ229" s="43" t="s">
        <v>0</v>
      </c>
      <c r="DK229" s="48" t="str">
        <f t="shared" si="294"/>
        <v/>
      </c>
      <c r="DL229" s="49" t="str">
        <f t="shared" si="295"/>
        <v/>
      </c>
      <c r="DM229" s="43" t="s">
        <v>0</v>
      </c>
      <c r="DN229" s="48" t="str">
        <f t="shared" si="296"/>
        <v/>
      </c>
      <c r="DO229" s="49" t="str">
        <f t="shared" si="297"/>
        <v/>
      </c>
      <c r="DP229" s="43" t="s">
        <v>0</v>
      </c>
      <c r="DQ229" s="54" t="str">
        <f t="shared" si="298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9"/>
        <v/>
      </c>
      <c r="DU229" s="69" t="str">
        <f t="shared" si="245"/>
        <v/>
      </c>
      <c r="DV229" s="69" t="str">
        <f t="shared" si="300"/>
        <v/>
      </c>
      <c r="DW229" s="69" t="str">
        <f t="shared" si="301"/>
        <v/>
      </c>
      <c r="DX229" s="62" t="str">
        <f t="shared" si="302"/>
        <v/>
      </c>
      <c r="DY229" s="43" t="s">
        <v>0</v>
      </c>
      <c r="DZ229" s="54" t="str">
        <f>IF(AN229="","",MAX(DZ$12:DZ228)+1)</f>
        <v/>
      </c>
      <c r="EA229" s="69" t="str">
        <f t="shared" si="303"/>
        <v/>
      </c>
      <c r="EB229" s="69" t="str">
        <f t="shared" si="304"/>
        <v/>
      </c>
      <c r="EC229" s="69" t="str">
        <f t="shared" si="305"/>
        <v/>
      </c>
      <c r="ED229" s="69" t="str">
        <f t="shared" si="306"/>
        <v/>
      </c>
      <c r="EE229" s="69" t="str">
        <f t="shared" si="246"/>
        <v/>
      </c>
      <c r="EF229" s="69" t="str">
        <f t="shared" si="307"/>
        <v/>
      </c>
      <c r="EG229" s="69" t="str">
        <f t="shared" si="308"/>
        <v/>
      </c>
      <c r="EH229" s="69" t="str">
        <f t="shared" si="247"/>
        <v/>
      </c>
      <c r="EI229" s="69" t="str">
        <f t="shared" si="309"/>
        <v/>
      </c>
      <c r="EJ229" s="49" t="str">
        <f t="shared" si="310"/>
        <v/>
      </c>
      <c r="EK229" s="43" t="s">
        <v>0</v>
      </c>
      <c r="EL229" s="16" t="str">
        <f t="shared" si="311"/>
        <v/>
      </c>
      <c r="EM229" s="43" t="s">
        <v>0</v>
      </c>
      <c r="EN229" s="16" t="str">
        <f t="shared" si="248"/>
        <v/>
      </c>
      <c r="EO229" s="43" t="s">
        <v>0</v>
      </c>
      <c r="EP229" s="167" t="str">
        <f t="shared" si="312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9"/>
        <v/>
      </c>
      <c r="P230" s="43"/>
      <c r="Q230" s="48" t="str">
        <f t="shared" si="250"/>
        <v/>
      </c>
      <c r="R230" s="69" t="str">
        <f>IF(Q230="","",IF(COUNTIF(Q$12:Q229,Q230)=0,R229+1,R229))</f>
        <v/>
      </c>
      <c r="S230" s="69" t="str">
        <f t="shared" si="251"/>
        <v/>
      </c>
      <c r="T230" s="69" t="str">
        <f t="shared" si="252"/>
        <v/>
      </c>
      <c r="U230" s="62" t="str">
        <f t="shared" si="253"/>
        <v/>
      </c>
      <c r="V230" s="43" t="s">
        <v>0</v>
      </c>
      <c r="W230" s="209" t="str">
        <f t="shared" si="254"/>
        <v/>
      </c>
      <c r="X230" s="259" t="str">
        <f t="shared" si="255"/>
        <v/>
      </c>
      <c r="Y230" s="210" t="str">
        <f t="shared" si="237"/>
        <v/>
      </c>
      <c r="Z230" s="43" t="s">
        <v>0</v>
      </c>
      <c r="AA230" s="48" t="str">
        <f t="shared" si="256"/>
        <v/>
      </c>
      <c r="AB230" s="69" t="str">
        <f t="shared" si="257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8"/>
        <v/>
      </c>
      <c r="AI230" s="43" t="s">
        <v>0</v>
      </c>
      <c r="AJ230" s="209" t="str">
        <f t="shared" si="259"/>
        <v/>
      </c>
      <c r="AK230" s="150" t="str">
        <f t="shared" si="260"/>
        <v/>
      </c>
      <c r="AL230" s="43"/>
      <c r="AM230" s="48" t="str">
        <f t="shared" si="261"/>
        <v/>
      </c>
      <c r="AN230" s="27" t="str">
        <f t="shared" si="262"/>
        <v/>
      </c>
      <c r="AO230" s="69" t="str">
        <f t="shared" si="263"/>
        <v/>
      </c>
      <c r="AP230" s="69" t="str">
        <f t="shared" si="264"/>
        <v/>
      </c>
      <c r="AQ230" s="27" t="str">
        <f t="shared" si="265"/>
        <v/>
      </c>
      <c r="AR230" s="62" t="str">
        <f t="shared" si="266"/>
        <v/>
      </c>
      <c r="AS230" s="43" t="s">
        <v>0</v>
      </c>
      <c r="AT230" s="78" t="str">
        <f t="shared" si="267"/>
        <v/>
      </c>
      <c r="AU230" s="43" t="s">
        <v>0</v>
      </c>
      <c r="AV230" s="280" t="str">
        <f t="shared" si="313"/>
        <v/>
      </c>
      <c r="AW230" s="43" t="s">
        <v>0</v>
      </c>
      <c r="AX230" s="97"/>
      <c r="AY230" s="99"/>
      <c r="AZ230" s="43" t="s">
        <v>0</v>
      </c>
      <c r="BA230" s="236" t="str">
        <f t="shared" si="268"/>
        <v/>
      </c>
      <c r="BB230" s="43" t="s">
        <v>0</v>
      </c>
      <c r="BC230" s="48" t="str">
        <f t="shared" si="269"/>
        <v/>
      </c>
      <c r="BD230" s="69" t="str">
        <f>IF(AX230&amp;AY230="","",MAX(BD$12:BD229)+1)</f>
        <v/>
      </c>
      <c r="BE230" s="248" t="str">
        <f t="shared" si="270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1"/>
        <v/>
      </c>
      <c r="BI230" s="27" t="str">
        <f t="shared" si="272"/>
        <v/>
      </c>
      <c r="BJ230" s="69" t="str">
        <f t="shared" si="273"/>
        <v/>
      </c>
      <c r="BK230" s="49" t="str">
        <f t="shared" si="274"/>
        <v/>
      </c>
      <c r="BL230" s="43" t="s">
        <v>0</v>
      </c>
      <c r="BM230" s="48" t="str">
        <f t="shared" si="275"/>
        <v/>
      </c>
      <c r="BN230" s="27" t="str">
        <f t="shared" si="276"/>
        <v/>
      </c>
      <c r="BO230" s="69" t="str">
        <f t="shared" si="277"/>
        <v/>
      </c>
      <c r="BP230" s="69" t="str">
        <f t="shared" si="238"/>
        <v/>
      </c>
      <c r="BQ230" s="27" t="str">
        <f t="shared" si="239"/>
        <v/>
      </c>
      <c r="BR230" s="27" t="str" cm="1">
        <f t="array" ref="BR230">IFERROR(""&amp;INDEX(regNatjecatelj_klub,DI230),"")</f>
        <v/>
      </c>
      <c r="BS230" s="82" t="str">
        <f t="shared" si="278"/>
        <v/>
      </c>
      <c r="BT230" s="62" t="str">
        <f t="shared" si="279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0"/>
        <v/>
      </c>
      <c r="CA230" s="27" t="str">
        <f t="shared" si="281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2"/>
        <v/>
      </c>
      <c r="CE230" s="27" t="str">
        <f>IF(BX230="","",MAX(CE$12:CE229)+1)</f>
        <v/>
      </c>
      <c r="CF230" s="27" t="str">
        <f t="shared" si="283"/>
        <v/>
      </c>
      <c r="CG230" s="62" t="str">
        <f t="shared" si="284"/>
        <v/>
      </c>
      <c r="CH230" s="43" t="s">
        <v>0</v>
      </c>
      <c r="CI230" s="16" t="str">
        <f t="shared" si="285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6"/>
        <v/>
      </c>
      <c r="CP230" s="69" t="str">
        <f t="shared" si="287"/>
        <v/>
      </c>
      <c r="CQ230" s="216" t="str">
        <f t="shared" si="288"/>
        <v/>
      </c>
      <c r="CR230" s="217" t="str">
        <f t="shared" si="235"/>
        <v/>
      </c>
      <c r="CS230" s="150" t="str">
        <f t="shared" si="240"/>
        <v/>
      </c>
      <c r="CT230" s="43" t="s">
        <v>0</v>
      </c>
      <c r="CU230" s="276" t="str">
        <f t="shared" si="289"/>
        <v xml:space="preserve">
</v>
      </c>
      <c r="CV230" s="43" t="s">
        <v>0</v>
      </c>
      <c r="CW230" s="236" t="str">
        <f t="shared" si="241"/>
        <v/>
      </c>
      <c r="CX230" t="s">
        <v>0</v>
      </c>
      <c r="CY230" s="119" t="str">
        <f t="shared" si="242"/>
        <v/>
      </c>
      <c r="CZ230" t="s">
        <v>0</v>
      </c>
      <c r="DA230" s="48" t="str">
        <f t="shared" si="243"/>
        <v/>
      </c>
      <c r="DB230" s="62" t="str">
        <f t="shared" si="244"/>
        <v/>
      </c>
      <c r="DC230" t="s">
        <v>0</v>
      </c>
      <c r="DD230" s="16" t="str">
        <f t="shared" si="290"/>
        <v/>
      </c>
      <c r="DE230" s="43" t="s">
        <v>0</v>
      </c>
      <c r="DF230" s="16" t="str">
        <f t="shared" si="291"/>
        <v/>
      </c>
      <c r="DG230" s="43" t="s">
        <v>0</v>
      </c>
      <c r="DH230" s="48" t="str">
        <f t="shared" si="292"/>
        <v/>
      </c>
      <c r="DI230" s="49" t="str">
        <f t="shared" si="293"/>
        <v/>
      </c>
      <c r="DJ230" s="43" t="s">
        <v>0</v>
      </c>
      <c r="DK230" s="48" t="str">
        <f t="shared" si="294"/>
        <v/>
      </c>
      <c r="DL230" s="49" t="str">
        <f t="shared" si="295"/>
        <v/>
      </c>
      <c r="DM230" s="43" t="s">
        <v>0</v>
      </c>
      <c r="DN230" s="48" t="str">
        <f t="shared" si="296"/>
        <v/>
      </c>
      <c r="DO230" s="49" t="str">
        <f t="shared" si="297"/>
        <v/>
      </c>
      <c r="DP230" s="43" t="s">
        <v>0</v>
      </c>
      <c r="DQ230" s="54" t="str">
        <f t="shared" si="298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9"/>
        <v/>
      </c>
      <c r="DU230" s="69" t="str">
        <f t="shared" si="245"/>
        <v/>
      </c>
      <c r="DV230" s="69" t="str">
        <f t="shared" si="300"/>
        <v/>
      </c>
      <c r="DW230" s="69" t="str">
        <f t="shared" si="301"/>
        <v/>
      </c>
      <c r="DX230" s="62" t="str">
        <f t="shared" si="302"/>
        <v/>
      </c>
      <c r="DY230" s="43" t="s">
        <v>0</v>
      </c>
      <c r="DZ230" s="54" t="str">
        <f>IF(AN230="","",MAX(DZ$12:DZ229)+1)</f>
        <v/>
      </c>
      <c r="EA230" s="69" t="str">
        <f t="shared" si="303"/>
        <v/>
      </c>
      <c r="EB230" s="69" t="str">
        <f t="shared" si="304"/>
        <v/>
      </c>
      <c r="EC230" s="69" t="str">
        <f t="shared" si="305"/>
        <v/>
      </c>
      <c r="ED230" s="69" t="str">
        <f t="shared" si="306"/>
        <v/>
      </c>
      <c r="EE230" s="69" t="str">
        <f t="shared" si="246"/>
        <v/>
      </c>
      <c r="EF230" s="69" t="str">
        <f t="shared" si="307"/>
        <v/>
      </c>
      <c r="EG230" s="69" t="str">
        <f t="shared" si="308"/>
        <v/>
      </c>
      <c r="EH230" s="69" t="str">
        <f t="shared" si="247"/>
        <v/>
      </c>
      <c r="EI230" s="69" t="str">
        <f t="shared" si="309"/>
        <v/>
      </c>
      <c r="EJ230" s="49" t="str">
        <f t="shared" si="310"/>
        <v/>
      </c>
      <c r="EK230" s="43" t="s">
        <v>0</v>
      </c>
      <c r="EL230" s="16" t="str">
        <f t="shared" si="311"/>
        <v/>
      </c>
      <c r="EM230" s="43" t="s">
        <v>0</v>
      </c>
      <c r="EN230" s="16" t="str">
        <f t="shared" si="248"/>
        <v/>
      </c>
      <c r="EO230" s="43" t="s">
        <v>0</v>
      </c>
      <c r="EP230" s="167" t="str">
        <f t="shared" si="312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9"/>
        <v/>
      </c>
      <c r="P231" s="43"/>
      <c r="Q231" s="48" t="str">
        <f t="shared" si="250"/>
        <v/>
      </c>
      <c r="R231" s="69" t="str">
        <f>IF(Q231="","",IF(COUNTIF(Q$12:Q230,Q231)=0,R230+1,R230))</f>
        <v/>
      </c>
      <c r="S231" s="69" t="str">
        <f t="shared" si="251"/>
        <v/>
      </c>
      <c r="T231" s="69" t="str">
        <f t="shared" si="252"/>
        <v/>
      </c>
      <c r="U231" s="62" t="str">
        <f t="shared" si="253"/>
        <v/>
      </c>
      <c r="V231" s="43" t="s">
        <v>0</v>
      </c>
      <c r="W231" s="209" t="str">
        <f t="shared" si="254"/>
        <v/>
      </c>
      <c r="X231" s="259" t="str">
        <f t="shared" si="255"/>
        <v/>
      </c>
      <c r="Y231" s="210" t="str">
        <f t="shared" si="237"/>
        <v/>
      </c>
      <c r="Z231" s="43" t="s">
        <v>0</v>
      </c>
      <c r="AA231" s="48" t="str">
        <f t="shared" si="256"/>
        <v/>
      </c>
      <c r="AB231" s="69" t="str">
        <f t="shared" si="257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8"/>
        <v/>
      </c>
      <c r="AI231" s="43" t="s">
        <v>0</v>
      </c>
      <c r="AJ231" s="209" t="str">
        <f t="shared" si="259"/>
        <v/>
      </c>
      <c r="AK231" s="150" t="str">
        <f t="shared" si="260"/>
        <v/>
      </c>
      <c r="AL231" s="43"/>
      <c r="AM231" s="48" t="str">
        <f t="shared" si="261"/>
        <v/>
      </c>
      <c r="AN231" s="27" t="str">
        <f t="shared" si="262"/>
        <v/>
      </c>
      <c r="AO231" s="69" t="str">
        <f t="shared" si="263"/>
        <v/>
      </c>
      <c r="AP231" s="69" t="str">
        <f t="shared" si="264"/>
        <v/>
      </c>
      <c r="AQ231" s="27" t="str">
        <f t="shared" si="265"/>
        <v/>
      </c>
      <c r="AR231" s="62" t="str">
        <f t="shared" si="266"/>
        <v/>
      </c>
      <c r="AS231" s="43" t="s">
        <v>0</v>
      </c>
      <c r="AT231" s="78" t="str">
        <f t="shared" si="267"/>
        <v/>
      </c>
      <c r="AU231" s="43" t="s">
        <v>0</v>
      </c>
      <c r="AV231" s="280" t="str">
        <f t="shared" si="313"/>
        <v/>
      </c>
      <c r="AW231" s="43" t="s">
        <v>0</v>
      </c>
      <c r="AX231" s="97"/>
      <c r="AY231" s="99"/>
      <c r="AZ231" s="43" t="s">
        <v>0</v>
      </c>
      <c r="BA231" s="236" t="str">
        <f t="shared" si="268"/>
        <v/>
      </c>
      <c r="BB231" s="43" t="s">
        <v>0</v>
      </c>
      <c r="BC231" s="48" t="str">
        <f t="shared" si="269"/>
        <v/>
      </c>
      <c r="BD231" s="69" t="str">
        <f>IF(AX231&amp;AY231="","",MAX(BD$12:BD230)+1)</f>
        <v/>
      </c>
      <c r="BE231" s="248" t="str">
        <f t="shared" si="270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1"/>
        <v/>
      </c>
      <c r="BI231" s="27" t="str">
        <f t="shared" si="272"/>
        <v/>
      </c>
      <c r="BJ231" s="69" t="str">
        <f t="shared" si="273"/>
        <v/>
      </c>
      <c r="BK231" s="49" t="str">
        <f t="shared" si="274"/>
        <v/>
      </c>
      <c r="BL231" s="43" t="s">
        <v>0</v>
      </c>
      <c r="BM231" s="48" t="str">
        <f t="shared" si="275"/>
        <v/>
      </c>
      <c r="BN231" s="27" t="str">
        <f t="shared" si="276"/>
        <v/>
      </c>
      <c r="BO231" s="69" t="str">
        <f t="shared" si="277"/>
        <v/>
      </c>
      <c r="BP231" s="69" t="str">
        <f t="shared" si="238"/>
        <v/>
      </c>
      <c r="BQ231" s="27" t="str">
        <f t="shared" si="239"/>
        <v/>
      </c>
      <c r="BR231" s="27" t="str" cm="1">
        <f t="array" ref="BR231">IFERROR(""&amp;INDEX(regNatjecatelj_klub,DI231),"")</f>
        <v/>
      </c>
      <c r="BS231" s="82" t="str">
        <f t="shared" si="278"/>
        <v/>
      </c>
      <c r="BT231" s="62" t="str">
        <f t="shared" si="279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0"/>
        <v/>
      </c>
      <c r="CA231" s="27" t="str">
        <f t="shared" si="281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2"/>
        <v/>
      </c>
      <c r="CE231" s="27" t="str">
        <f>IF(BX231="","",MAX(CE$12:CE230)+1)</f>
        <v/>
      </c>
      <c r="CF231" s="27" t="str">
        <f t="shared" si="283"/>
        <v/>
      </c>
      <c r="CG231" s="62" t="str">
        <f t="shared" si="284"/>
        <v/>
      </c>
      <c r="CH231" s="43" t="s">
        <v>0</v>
      </c>
      <c r="CI231" s="16" t="str">
        <f t="shared" si="285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6"/>
        <v/>
      </c>
      <c r="CP231" s="69" t="str">
        <f t="shared" si="287"/>
        <v/>
      </c>
      <c r="CQ231" s="216" t="str">
        <f t="shared" si="288"/>
        <v/>
      </c>
      <c r="CR231" s="217" t="str">
        <f t="shared" si="235"/>
        <v/>
      </c>
      <c r="CS231" s="150" t="str">
        <f t="shared" si="240"/>
        <v/>
      </c>
      <c r="CT231" s="43" t="s">
        <v>0</v>
      </c>
      <c r="CU231" s="276" t="str">
        <f t="shared" si="289"/>
        <v xml:space="preserve">
</v>
      </c>
      <c r="CV231" s="43" t="s">
        <v>0</v>
      </c>
      <c r="CW231" s="236" t="str">
        <f t="shared" si="241"/>
        <v/>
      </c>
      <c r="CX231" t="s">
        <v>0</v>
      </c>
      <c r="CY231" s="119" t="str">
        <f t="shared" si="242"/>
        <v/>
      </c>
      <c r="CZ231" t="s">
        <v>0</v>
      </c>
      <c r="DA231" s="48" t="str">
        <f t="shared" si="243"/>
        <v/>
      </c>
      <c r="DB231" s="62" t="str">
        <f t="shared" si="244"/>
        <v/>
      </c>
      <c r="DC231" t="s">
        <v>0</v>
      </c>
      <c r="DD231" s="16" t="str">
        <f t="shared" si="290"/>
        <v/>
      </c>
      <c r="DE231" s="43" t="s">
        <v>0</v>
      </c>
      <c r="DF231" s="16" t="str">
        <f t="shared" si="291"/>
        <v/>
      </c>
      <c r="DG231" s="43" t="s">
        <v>0</v>
      </c>
      <c r="DH231" s="48" t="str">
        <f t="shared" si="292"/>
        <v/>
      </c>
      <c r="DI231" s="49" t="str">
        <f t="shared" si="293"/>
        <v/>
      </c>
      <c r="DJ231" s="43" t="s">
        <v>0</v>
      </c>
      <c r="DK231" s="48" t="str">
        <f t="shared" si="294"/>
        <v/>
      </c>
      <c r="DL231" s="49" t="str">
        <f t="shared" si="295"/>
        <v/>
      </c>
      <c r="DM231" s="43" t="s">
        <v>0</v>
      </c>
      <c r="DN231" s="48" t="str">
        <f t="shared" si="296"/>
        <v/>
      </c>
      <c r="DO231" s="49" t="str">
        <f t="shared" si="297"/>
        <v/>
      </c>
      <c r="DP231" s="43" t="s">
        <v>0</v>
      </c>
      <c r="DQ231" s="54" t="str">
        <f t="shared" si="298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9"/>
        <v/>
      </c>
      <c r="DU231" s="69" t="str">
        <f t="shared" si="245"/>
        <v/>
      </c>
      <c r="DV231" s="69" t="str">
        <f t="shared" si="300"/>
        <v/>
      </c>
      <c r="DW231" s="69" t="str">
        <f t="shared" si="301"/>
        <v/>
      </c>
      <c r="DX231" s="62" t="str">
        <f t="shared" si="302"/>
        <v/>
      </c>
      <c r="DY231" s="43" t="s">
        <v>0</v>
      </c>
      <c r="DZ231" s="54" t="str">
        <f>IF(AN231="","",MAX(DZ$12:DZ230)+1)</f>
        <v/>
      </c>
      <c r="EA231" s="69" t="str">
        <f t="shared" si="303"/>
        <v/>
      </c>
      <c r="EB231" s="69" t="str">
        <f t="shared" si="304"/>
        <v/>
      </c>
      <c r="EC231" s="69" t="str">
        <f t="shared" si="305"/>
        <v/>
      </c>
      <c r="ED231" s="69" t="str">
        <f t="shared" si="306"/>
        <v/>
      </c>
      <c r="EE231" s="69" t="str">
        <f t="shared" si="246"/>
        <v/>
      </c>
      <c r="EF231" s="69" t="str">
        <f t="shared" si="307"/>
        <v/>
      </c>
      <c r="EG231" s="69" t="str">
        <f t="shared" si="308"/>
        <v/>
      </c>
      <c r="EH231" s="69" t="str">
        <f t="shared" si="247"/>
        <v/>
      </c>
      <c r="EI231" s="69" t="str">
        <f t="shared" si="309"/>
        <v/>
      </c>
      <c r="EJ231" s="49" t="str">
        <f t="shared" si="310"/>
        <v/>
      </c>
      <c r="EK231" s="43" t="s">
        <v>0</v>
      </c>
      <c r="EL231" s="16" t="str">
        <f t="shared" si="311"/>
        <v/>
      </c>
      <c r="EM231" s="43" t="s">
        <v>0</v>
      </c>
      <c r="EN231" s="16" t="str">
        <f t="shared" si="248"/>
        <v/>
      </c>
      <c r="EO231" s="43" t="s">
        <v>0</v>
      </c>
      <c r="EP231" s="167" t="str">
        <f t="shared" si="312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9"/>
        <v/>
      </c>
      <c r="P232" s="43"/>
      <c r="Q232" s="48" t="str">
        <f t="shared" si="250"/>
        <v/>
      </c>
      <c r="R232" s="69" t="str">
        <f>IF(Q232="","",IF(COUNTIF(Q$12:Q231,Q232)=0,R231+1,R231))</f>
        <v/>
      </c>
      <c r="S232" s="69" t="str">
        <f t="shared" si="251"/>
        <v/>
      </c>
      <c r="T232" s="69" t="str">
        <f t="shared" si="252"/>
        <v/>
      </c>
      <c r="U232" s="62" t="str">
        <f t="shared" si="253"/>
        <v/>
      </c>
      <c r="V232" s="43" t="s">
        <v>0</v>
      </c>
      <c r="W232" s="209" t="str">
        <f t="shared" si="254"/>
        <v/>
      </c>
      <c r="X232" s="259" t="str">
        <f t="shared" si="255"/>
        <v/>
      </c>
      <c r="Y232" s="210" t="str">
        <f t="shared" si="237"/>
        <v/>
      </c>
      <c r="Z232" s="43" t="s">
        <v>0</v>
      </c>
      <c r="AA232" s="48" t="str">
        <f t="shared" si="256"/>
        <v/>
      </c>
      <c r="AB232" s="69" t="str">
        <f t="shared" si="257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8"/>
        <v/>
      </c>
      <c r="AI232" s="43" t="s">
        <v>0</v>
      </c>
      <c r="AJ232" s="209" t="str">
        <f t="shared" si="259"/>
        <v/>
      </c>
      <c r="AK232" s="150" t="str">
        <f t="shared" si="260"/>
        <v/>
      </c>
      <c r="AL232" s="43"/>
      <c r="AM232" s="48" t="str">
        <f t="shared" si="261"/>
        <v/>
      </c>
      <c r="AN232" s="27" t="str">
        <f t="shared" si="262"/>
        <v/>
      </c>
      <c r="AO232" s="69" t="str">
        <f t="shared" si="263"/>
        <v/>
      </c>
      <c r="AP232" s="69" t="str">
        <f t="shared" si="264"/>
        <v/>
      </c>
      <c r="AQ232" s="27" t="str">
        <f t="shared" si="265"/>
        <v/>
      </c>
      <c r="AR232" s="62" t="str">
        <f t="shared" si="266"/>
        <v/>
      </c>
      <c r="AS232" s="43" t="s">
        <v>0</v>
      </c>
      <c r="AT232" s="78" t="str">
        <f t="shared" si="267"/>
        <v/>
      </c>
      <c r="AU232" s="43" t="s">
        <v>0</v>
      </c>
      <c r="AV232" s="280" t="str">
        <f t="shared" si="313"/>
        <v/>
      </c>
      <c r="AW232" s="43" t="s">
        <v>0</v>
      </c>
      <c r="AX232" s="97"/>
      <c r="AY232" s="99"/>
      <c r="AZ232" s="43" t="s">
        <v>0</v>
      </c>
      <c r="BA232" s="236" t="str">
        <f t="shared" si="268"/>
        <v/>
      </c>
      <c r="BB232" s="43" t="s">
        <v>0</v>
      </c>
      <c r="BC232" s="48" t="str">
        <f t="shared" si="269"/>
        <v/>
      </c>
      <c r="BD232" s="69" t="str">
        <f>IF(AX232&amp;AY232="","",MAX(BD$12:BD231)+1)</f>
        <v/>
      </c>
      <c r="BE232" s="248" t="str">
        <f t="shared" si="270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1"/>
        <v/>
      </c>
      <c r="BI232" s="27" t="str">
        <f t="shared" si="272"/>
        <v/>
      </c>
      <c r="BJ232" s="69" t="str">
        <f t="shared" si="273"/>
        <v/>
      </c>
      <c r="BK232" s="49" t="str">
        <f t="shared" si="274"/>
        <v/>
      </c>
      <c r="BL232" s="43" t="s">
        <v>0</v>
      </c>
      <c r="BM232" s="48" t="str">
        <f t="shared" si="275"/>
        <v/>
      </c>
      <c r="BN232" s="27" t="str">
        <f t="shared" si="276"/>
        <v/>
      </c>
      <c r="BO232" s="69" t="str">
        <f t="shared" si="277"/>
        <v/>
      </c>
      <c r="BP232" s="69" t="str">
        <f t="shared" si="238"/>
        <v/>
      </c>
      <c r="BQ232" s="27" t="str">
        <f t="shared" si="239"/>
        <v/>
      </c>
      <c r="BR232" s="27" t="str" cm="1">
        <f t="array" ref="BR232">IFERROR(""&amp;INDEX(regNatjecatelj_klub,DI232),"")</f>
        <v/>
      </c>
      <c r="BS232" s="82" t="str">
        <f t="shared" si="278"/>
        <v/>
      </c>
      <c r="BT232" s="62" t="str">
        <f t="shared" si="279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0"/>
        <v/>
      </c>
      <c r="CA232" s="27" t="str">
        <f t="shared" si="281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2"/>
        <v/>
      </c>
      <c r="CE232" s="27" t="str">
        <f>IF(BX232="","",MAX(CE$12:CE231)+1)</f>
        <v/>
      </c>
      <c r="CF232" s="27" t="str">
        <f t="shared" si="283"/>
        <v/>
      </c>
      <c r="CG232" s="62" t="str">
        <f t="shared" si="284"/>
        <v/>
      </c>
      <c r="CH232" s="43" t="s">
        <v>0</v>
      </c>
      <c r="CI232" s="16" t="str">
        <f t="shared" si="285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6"/>
        <v/>
      </c>
      <c r="CP232" s="69" t="str">
        <f t="shared" si="287"/>
        <v/>
      </c>
      <c r="CQ232" s="216" t="str">
        <f t="shared" si="288"/>
        <v/>
      </c>
      <c r="CR232" s="217" t="str">
        <f t="shared" si="235"/>
        <v/>
      </c>
      <c r="CS232" s="150" t="str">
        <f t="shared" si="240"/>
        <v/>
      </c>
      <c r="CT232" s="43" t="s">
        <v>0</v>
      </c>
      <c r="CU232" s="276" t="str">
        <f t="shared" si="289"/>
        <v xml:space="preserve">
</v>
      </c>
      <c r="CV232" s="43" t="s">
        <v>0</v>
      </c>
      <c r="CW232" s="236" t="str">
        <f t="shared" si="241"/>
        <v/>
      </c>
      <c r="CX232" t="s">
        <v>0</v>
      </c>
      <c r="CY232" s="119" t="str">
        <f t="shared" si="242"/>
        <v/>
      </c>
      <c r="CZ232" t="s">
        <v>0</v>
      </c>
      <c r="DA232" s="48" t="str">
        <f t="shared" si="243"/>
        <v/>
      </c>
      <c r="DB232" s="62" t="str">
        <f t="shared" si="244"/>
        <v/>
      </c>
      <c r="DC232" t="s">
        <v>0</v>
      </c>
      <c r="DD232" s="16" t="str">
        <f t="shared" si="290"/>
        <v/>
      </c>
      <c r="DE232" s="43" t="s">
        <v>0</v>
      </c>
      <c r="DF232" s="16" t="str">
        <f t="shared" si="291"/>
        <v/>
      </c>
      <c r="DG232" s="43" t="s">
        <v>0</v>
      </c>
      <c r="DH232" s="48" t="str">
        <f t="shared" si="292"/>
        <v/>
      </c>
      <c r="DI232" s="49" t="str">
        <f t="shared" si="293"/>
        <v/>
      </c>
      <c r="DJ232" s="43" t="s">
        <v>0</v>
      </c>
      <c r="DK232" s="48" t="str">
        <f t="shared" si="294"/>
        <v/>
      </c>
      <c r="DL232" s="49" t="str">
        <f t="shared" si="295"/>
        <v/>
      </c>
      <c r="DM232" s="43" t="s">
        <v>0</v>
      </c>
      <c r="DN232" s="48" t="str">
        <f t="shared" si="296"/>
        <v/>
      </c>
      <c r="DO232" s="49" t="str">
        <f t="shared" si="297"/>
        <v/>
      </c>
      <c r="DP232" s="43" t="s">
        <v>0</v>
      </c>
      <c r="DQ232" s="54" t="str">
        <f t="shared" si="298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9"/>
        <v/>
      </c>
      <c r="DU232" s="69" t="str">
        <f t="shared" si="245"/>
        <v/>
      </c>
      <c r="DV232" s="69" t="str">
        <f t="shared" si="300"/>
        <v/>
      </c>
      <c r="DW232" s="69" t="str">
        <f t="shared" si="301"/>
        <v/>
      </c>
      <c r="DX232" s="62" t="str">
        <f t="shared" si="302"/>
        <v/>
      </c>
      <c r="DY232" s="43" t="s">
        <v>0</v>
      </c>
      <c r="DZ232" s="54" t="str">
        <f>IF(AN232="","",MAX(DZ$12:DZ231)+1)</f>
        <v/>
      </c>
      <c r="EA232" s="69" t="str">
        <f t="shared" si="303"/>
        <v/>
      </c>
      <c r="EB232" s="69" t="str">
        <f t="shared" si="304"/>
        <v/>
      </c>
      <c r="EC232" s="69" t="str">
        <f t="shared" si="305"/>
        <v/>
      </c>
      <c r="ED232" s="69" t="str">
        <f t="shared" si="306"/>
        <v/>
      </c>
      <c r="EE232" s="69" t="str">
        <f t="shared" si="246"/>
        <v/>
      </c>
      <c r="EF232" s="69" t="str">
        <f t="shared" si="307"/>
        <v/>
      </c>
      <c r="EG232" s="69" t="str">
        <f t="shared" si="308"/>
        <v/>
      </c>
      <c r="EH232" s="69" t="str">
        <f t="shared" si="247"/>
        <v/>
      </c>
      <c r="EI232" s="69" t="str">
        <f t="shared" si="309"/>
        <v/>
      </c>
      <c r="EJ232" s="49" t="str">
        <f t="shared" si="310"/>
        <v/>
      </c>
      <c r="EK232" s="43" t="s">
        <v>0</v>
      </c>
      <c r="EL232" s="16" t="str">
        <f t="shared" si="311"/>
        <v/>
      </c>
      <c r="EM232" s="43" t="s">
        <v>0</v>
      </c>
      <c r="EN232" s="16" t="str">
        <f t="shared" si="248"/>
        <v/>
      </c>
      <c r="EO232" s="43" t="s">
        <v>0</v>
      </c>
      <c r="EP232" s="167" t="str">
        <f t="shared" si="312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9"/>
        <v/>
      </c>
      <c r="P233" s="43"/>
      <c r="Q233" s="48" t="str">
        <f t="shared" si="250"/>
        <v/>
      </c>
      <c r="R233" s="69" t="str">
        <f>IF(Q233="","",IF(COUNTIF(Q$12:Q232,Q233)=0,R232+1,R232))</f>
        <v/>
      </c>
      <c r="S233" s="69" t="str">
        <f t="shared" si="251"/>
        <v/>
      </c>
      <c r="T233" s="69" t="str">
        <f t="shared" si="252"/>
        <v/>
      </c>
      <c r="U233" s="62" t="str">
        <f t="shared" si="253"/>
        <v/>
      </c>
      <c r="V233" s="43" t="s">
        <v>0</v>
      </c>
      <c r="W233" s="209" t="str">
        <f t="shared" si="254"/>
        <v/>
      </c>
      <c r="X233" s="259" t="str">
        <f t="shared" si="255"/>
        <v/>
      </c>
      <c r="Y233" s="210" t="str">
        <f t="shared" si="237"/>
        <v/>
      </c>
      <c r="Z233" s="43" t="s">
        <v>0</v>
      </c>
      <c r="AA233" s="48" t="str">
        <f t="shared" si="256"/>
        <v/>
      </c>
      <c r="AB233" s="69" t="str">
        <f t="shared" si="257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8"/>
        <v/>
      </c>
      <c r="AI233" s="43" t="s">
        <v>0</v>
      </c>
      <c r="AJ233" s="209" t="str">
        <f t="shared" si="259"/>
        <v/>
      </c>
      <c r="AK233" s="150" t="str">
        <f t="shared" si="260"/>
        <v/>
      </c>
      <c r="AL233" s="43"/>
      <c r="AM233" s="48" t="str">
        <f t="shared" si="261"/>
        <v/>
      </c>
      <c r="AN233" s="27" t="str">
        <f t="shared" si="262"/>
        <v/>
      </c>
      <c r="AO233" s="69" t="str">
        <f t="shared" si="263"/>
        <v/>
      </c>
      <c r="AP233" s="69" t="str">
        <f t="shared" si="264"/>
        <v/>
      </c>
      <c r="AQ233" s="27" t="str">
        <f t="shared" si="265"/>
        <v/>
      </c>
      <c r="AR233" s="62" t="str">
        <f t="shared" si="266"/>
        <v/>
      </c>
      <c r="AS233" s="43" t="s">
        <v>0</v>
      </c>
      <c r="AT233" s="78" t="str">
        <f t="shared" si="267"/>
        <v/>
      </c>
      <c r="AU233" s="43" t="s">
        <v>0</v>
      </c>
      <c r="AV233" s="280" t="str">
        <f t="shared" si="313"/>
        <v/>
      </c>
      <c r="AW233" s="43" t="s">
        <v>0</v>
      </c>
      <c r="AX233" s="97"/>
      <c r="AY233" s="99"/>
      <c r="AZ233" s="43" t="s">
        <v>0</v>
      </c>
      <c r="BA233" s="236" t="str">
        <f t="shared" si="268"/>
        <v/>
      </c>
      <c r="BB233" s="43" t="s">
        <v>0</v>
      </c>
      <c r="BC233" s="48" t="str">
        <f t="shared" si="269"/>
        <v/>
      </c>
      <c r="BD233" s="69" t="str">
        <f>IF(AX233&amp;AY233="","",MAX(BD$12:BD232)+1)</f>
        <v/>
      </c>
      <c r="BE233" s="248" t="str">
        <f t="shared" si="270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1"/>
        <v/>
      </c>
      <c r="BI233" s="27" t="str">
        <f t="shared" si="272"/>
        <v/>
      </c>
      <c r="BJ233" s="69" t="str">
        <f t="shared" si="273"/>
        <v/>
      </c>
      <c r="BK233" s="49" t="str">
        <f t="shared" si="274"/>
        <v/>
      </c>
      <c r="BL233" s="43" t="s">
        <v>0</v>
      </c>
      <c r="BM233" s="48" t="str">
        <f t="shared" si="275"/>
        <v/>
      </c>
      <c r="BN233" s="27" t="str">
        <f t="shared" si="276"/>
        <v/>
      </c>
      <c r="BO233" s="69" t="str">
        <f t="shared" si="277"/>
        <v/>
      </c>
      <c r="BP233" s="69" t="str">
        <f t="shared" si="238"/>
        <v/>
      </c>
      <c r="BQ233" s="27" t="str">
        <f t="shared" si="239"/>
        <v/>
      </c>
      <c r="BR233" s="27" t="str" cm="1">
        <f t="array" ref="BR233">IFERROR(""&amp;INDEX(regNatjecatelj_klub,DI233),"")</f>
        <v/>
      </c>
      <c r="BS233" s="82" t="str">
        <f t="shared" si="278"/>
        <v/>
      </c>
      <c r="BT233" s="62" t="str">
        <f t="shared" si="279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0"/>
        <v/>
      </c>
      <c r="CA233" s="27" t="str">
        <f t="shared" si="281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2"/>
        <v/>
      </c>
      <c r="CE233" s="27" t="str">
        <f>IF(BX233="","",MAX(CE$12:CE232)+1)</f>
        <v/>
      </c>
      <c r="CF233" s="27" t="str">
        <f t="shared" si="283"/>
        <v/>
      </c>
      <c r="CG233" s="62" t="str">
        <f t="shared" si="284"/>
        <v/>
      </c>
      <c r="CH233" s="43" t="s">
        <v>0</v>
      </c>
      <c r="CI233" s="16" t="str">
        <f t="shared" si="285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6"/>
        <v/>
      </c>
      <c r="CP233" s="69" t="str">
        <f t="shared" si="287"/>
        <v/>
      </c>
      <c r="CQ233" s="216" t="str">
        <f t="shared" si="288"/>
        <v/>
      </c>
      <c r="CR233" s="217" t="str">
        <f t="shared" si="235"/>
        <v/>
      </c>
      <c r="CS233" s="150" t="str">
        <f t="shared" si="240"/>
        <v/>
      </c>
      <c r="CT233" s="43" t="s">
        <v>0</v>
      </c>
      <c r="CU233" s="276" t="str">
        <f t="shared" si="289"/>
        <v xml:space="preserve">
</v>
      </c>
      <c r="CV233" s="43" t="s">
        <v>0</v>
      </c>
      <c r="CW233" s="236" t="str">
        <f t="shared" si="241"/>
        <v/>
      </c>
      <c r="CX233" t="s">
        <v>0</v>
      </c>
      <c r="CY233" s="119" t="str">
        <f t="shared" si="242"/>
        <v/>
      </c>
      <c r="CZ233" t="s">
        <v>0</v>
      </c>
      <c r="DA233" s="48" t="str">
        <f t="shared" si="243"/>
        <v/>
      </c>
      <c r="DB233" s="62" t="str">
        <f t="shared" si="244"/>
        <v/>
      </c>
      <c r="DC233" t="s">
        <v>0</v>
      </c>
      <c r="DD233" s="16" t="str">
        <f t="shared" si="290"/>
        <v/>
      </c>
      <c r="DE233" s="43" t="s">
        <v>0</v>
      </c>
      <c r="DF233" s="16" t="str">
        <f t="shared" si="291"/>
        <v/>
      </c>
      <c r="DG233" s="43" t="s">
        <v>0</v>
      </c>
      <c r="DH233" s="48" t="str">
        <f t="shared" si="292"/>
        <v/>
      </c>
      <c r="DI233" s="49" t="str">
        <f t="shared" si="293"/>
        <v/>
      </c>
      <c r="DJ233" s="43" t="s">
        <v>0</v>
      </c>
      <c r="DK233" s="48" t="str">
        <f t="shared" si="294"/>
        <v/>
      </c>
      <c r="DL233" s="49" t="str">
        <f t="shared" si="295"/>
        <v/>
      </c>
      <c r="DM233" s="43" t="s">
        <v>0</v>
      </c>
      <c r="DN233" s="48" t="str">
        <f t="shared" si="296"/>
        <v/>
      </c>
      <c r="DO233" s="49" t="str">
        <f t="shared" si="297"/>
        <v/>
      </c>
      <c r="DP233" s="43" t="s">
        <v>0</v>
      </c>
      <c r="DQ233" s="54" t="str">
        <f t="shared" si="298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9"/>
        <v/>
      </c>
      <c r="DU233" s="69" t="str">
        <f t="shared" si="245"/>
        <v/>
      </c>
      <c r="DV233" s="69" t="str">
        <f t="shared" si="300"/>
        <v/>
      </c>
      <c r="DW233" s="69" t="str">
        <f t="shared" si="301"/>
        <v/>
      </c>
      <c r="DX233" s="62" t="str">
        <f t="shared" si="302"/>
        <v/>
      </c>
      <c r="DY233" s="43" t="s">
        <v>0</v>
      </c>
      <c r="DZ233" s="54" t="str">
        <f>IF(AN233="","",MAX(DZ$12:DZ232)+1)</f>
        <v/>
      </c>
      <c r="EA233" s="69" t="str">
        <f t="shared" si="303"/>
        <v/>
      </c>
      <c r="EB233" s="69" t="str">
        <f t="shared" si="304"/>
        <v/>
      </c>
      <c r="EC233" s="69" t="str">
        <f t="shared" si="305"/>
        <v/>
      </c>
      <c r="ED233" s="69" t="str">
        <f t="shared" si="306"/>
        <v/>
      </c>
      <c r="EE233" s="69" t="str">
        <f t="shared" si="246"/>
        <v/>
      </c>
      <c r="EF233" s="69" t="str">
        <f t="shared" si="307"/>
        <v/>
      </c>
      <c r="EG233" s="69" t="str">
        <f t="shared" si="308"/>
        <v/>
      </c>
      <c r="EH233" s="69" t="str">
        <f t="shared" si="247"/>
        <v/>
      </c>
      <c r="EI233" s="69" t="str">
        <f t="shared" si="309"/>
        <v/>
      </c>
      <c r="EJ233" s="49" t="str">
        <f t="shared" si="310"/>
        <v/>
      </c>
      <c r="EK233" s="43" t="s">
        <v>0</v>
      </c>
      <c r="EL233" s="16" t="str">
        <f t="shared" si="311"/>
        <v/>
      </c>
      <c r="EM233" s="43" t="s">
        <v>0</v>
      </c>
      <c r="EN233" s="16" t="str">
        <f t="shared" si="248"/>
        <v/>
      </c>
      <c r="EO233" s="43" t="s">
        <v>0</v>
      </c>
      <c r="EP233" s="167" t="str">
        <f t="shared" si="312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9"/>
        <v/>
      </c>
      <c r="P234" s="43"/>
      <c r="Q234" s="48" t="str">
        <f t="shared" si="250"/>
        <v/>
      </c>
      <c r="R234" s="69" t="str">
        <f>IF(Q234="","",IF(COUNTIF(Q$12:Q233,Q234)=0,R233+1,R233))</f>
        <v/>
      </c>
      <c r="S234" s="69" t="str">
        <f t="shared" si="251"/>
        <v/>
      </c>
      <c r="T234" s="69" t="str">
        <f t="shared" si="252"/>
        <v/>
      </c>
      <c r="U234" s="62" t="str">
        <f t="shared" si="253"/>
        <v/>
      </c>
      <c r="V234" s="43" t="s">
        <v>0</v>
      </c>
      <c r="W234" s="209" t="str">
        <f t="shared" si="254"/>
        <v/>
      </c>
      <c r="X234" s="259" t="str">
        <f t="shared" si="255"/>
        <v/>
      </c>
      <c r="Y234" s="210" t="str">
        <f t="shared" si="237"/>
        <v/>
      </c>
      <c r="Z234" s="43" t="s">
        <v>0</v>
      </c>
      <c r="AA234" s="48" t="str">
        <f t="shared" si="256"/>
        <v/>
      </c>
      <c r="AB234" s="69" t="str">
        <f t="shared" si="257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8"/>
        <v/>
      </c>
      <c r="AI234" s="43" t="s">
        <v>0</v>
      </c>
      <c r="AJ234" s="209" t="str">
        <f t="shared" si="259"/>
        <v/>
      </c>
      <c r="AK234" s="150" t="str">
        <f t="shared" si="260"/>
        <v/>
      </c>
      <c r="AL234" s="43"/>
      <c r="AM234" s="48" t="str">
        <f t="shared" si="261"/>
        <v/>
      </c>
      <c r="AN234" s="27" t="str">
        <f t="shared" si="262"/>
        <v/>
      </c>
      <c r="AO234" s="69" t="str">
        <f t="shared" si="263"/>
        <v/>
      </c>
      <c r="AP234" s="69" t="str">
        <f t="shared" si="264"/>
        <v/>
      </c>
      <c r="AQ234" s="27" t="str">
        <f t="shared" si="265"/>
        <v/>
      </c>
      <c r="AR234" s="62" t="str">
        <f t="shared" si="266"/>
        <v/>
      </c>
      <c r="AS234" s="43" t="s">
        <v>0</v>
      </c>
      <c r="AT234" s="78" t="str">
        <f t="shared" si="267"/>
        <v/>
      </c>
      <c r="AU234" s="43" t="s">
        <v>0</v>
      </c>
      <c r="AV234" s="280" t="str">
        <f t="shared" si="313"/>
        <v/>
      </c>
      <c r="AW234" s="43" t="s">
        <v>0</v>
      </c>
      <c r="AX234" s="97"/>
      <c r="AY234" s="99"/>
      <c r="AZ234" s="43" t="s">
        <v>0</v>
      </c>
      <c r="BA234" s="236" t="str">
        <f t="shared" si="268"/>
        <v/>
      </c>
      <c r="BB234" s="43" t="s">
        <v>0</v>
      </c>
      <c r="BC234" s="48" t="str">
        <f t="shared" si="269"/>
        <v/>
      </c>
      <c r="BD234" s="69" t="str">
        <f>IF(AX234&amp;AY234="","",MAX(BD$12:BD233)+1)</f>
        <v/>
      </c>
      <c r="BE234" s="248" t="str">
        <f t="shared" si="270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1"/>
        <v/>
      </c>
      <c r="BI234" s="27" t="str">
        <f t="shared" si="272"/>
        <v/>
      </c>
      <c r="BJ234" s="69" t="str">
        <f t="shared" si="273"/>
        <v/>
      </c>
      <c r="BK234" s="49" t="str">
        <f t="shared" si="274"/>
        <v/>
      </c>
      <c r="BL234" s="43" t="s">
        <v>0</v>
      </c>
      <c r="BM234" s="48" t="str">
        <f t="shared" si="275"/>
        <v/>
      </c>
      <c r="BN234" s="27" t="str">
        <f t="shared" si="276"/>
        <v/>
      </c>
      <c r="BO234" s="69" t="str">
        <f t="shared" si="277"/>
        <v/>
      </c>
      <c r="BP234" s="69" t="str">
        <f t="shared" si="238"/>
        <v/>
      </c>
      <c r="BQ234" s="27" t="str">
        <f t="shared" si="239"/>
        <v/>
      </c>
      <c r="BR234" s="27" t="str" cm="1">
        <f t="array" ref="BR234">IFERROR(""&amp;INDEX(regNatjecatelj_klub,DI234),"")</f>
        <v/>
      </c>
      <c r="BS234" s="82" t="str">
        <f t="shared" si="278"/>
        <v/>
      </c>
      <c r="BT234" s="62" t="str">
        <f t="shared" si="279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0"/>
        <v/>
      </c>
      <c r="CA234" s="27" t="str">
        <f t="shared" si="281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2"/>
        <v/>
      </c>
      <c r="CE234" s="27" t="str">
        <f>IF(BX234="","",MAX(CE$12:CE233)+1)</f>
        <v/>
      </c>
      <c r="CF234" s="27" t="str">
        <f t="shared" si="283"/>
        <v/>
      </c>
      <c r="CG234" s="62" t="str">
        <f t="shared" si="284"/>
        <v/>
      </c>
      <c r="CH234" s="43" t="s">
        <v>0</v>
      </c>
      <c r="CI234" s="16" t="str">
        <f t="shared" si="285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6"/>
        <v/>
      </c>
      <c r="CP234" s="69" t="str">
        <f t="shared" si="287"/>
        <v/>
      </c>
      <c r="CQ234" s="216" t="str">
        <f t="shared" si="288"/>
        <v/>
      </c>
      <c r="CR234" s="217" t="str">
        <f t="shared" si="235"/>
        <v/>
      </c>
      <c r="CS234" s="150" t="str">
        <f t="shared" si="240"/>
        <v/>
      </c>
      <c r="CT234" s="43" t="s">
        <v>0</v>
      </c>
      <c r="CU234" s="276" t="str">
        <f t="shared" si="289"/>
        <v xml:space="preserve">
</v>
      </c>
      <c r="CV234" s="43" t="s">
        <v>0</v>
      </c>
      <c r="CW234" s="236" t="str">
        <f t="shared" si="241"/>
        <v/>
      </c>
      <c r="CX234" t="s">
        <v>0</v>
      </c>
      <c r="CY234" s="119" t="str">
        <f t="shared" si="242"/>
        <v/>
      </c>
      <c r="CZ234" t="s">
        <v>0</v>
      </c>
      <c r="DA234" s="48" t="str">
        <f t="shared" si="243"/>
        <v/>
      </c>
      <c r="DB234" s="62" t="str">
        <f t="shared" si="244"/>
        <v/>
      </c>
      <c r="DC234" t="s">
        <v>0</v>
      </c>
      <c r="DD234" s="16" t="str">
        <f t="shared" si="290"/>
        <v/>
      </c>
      <c r="DE234" s="43" t="s">
        <v>0</v>
      </c>
      <c r="DF234" s="16" t="str">
        <f t="shared" si="291"/>
        <v/>
      </c>
      <c r="DG234" s="43" t="s">
        <v>0</v>
      </c>
      <c r="DH234" s="48" t="str">
        <f t="shared" si="292"/>
        <v/>
      </c>
      <c r="DI234" s="49" t="str">
        <f t="shared" si="293"/>
        <v/>
      </c>
      <c r="DJ234" s="43" t="s">
        <v>0</v>
      </c>
      <c r="DK234" s="48" t="str">
        <f t="shared" si="294"/>
        <v/>
      </c>
      <c r="DL234" s="49" t="str">
        <f t="shared" si="295"/>
        <v/>
      </c>
      <c r="DM234" s="43" t="s">
        <v>0</v>
      </c>
      <c r="DN234" s="48" t="str">
        <f t="shared" si="296"/>
        <v/>
      </c>
      <c r="DO234" s="49" t="str">
        <f t="shared" si="297"/>
        <v/>
      </c>
      <c r="DP234" s="43" t="s">
        <v>0</v>
      </c>
      <c r="DQ234" s="54" t="str">
        <f t="shared" si="298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9"/>
        <v/>
      </c>
      <c r="DU234" s="69" t="str">
        <f t="shared" si="245"/>
        <v/>
      </c>
      <c r="DV234" s="69" t="str">
        <f t="shared" si="300"/>
        <v/>
      </c>
      <c r="DW234" s="69" t="str">
        <f t="shared" si="301"/>
        <v/>
      </c>
      <c r="DX234" s="62" t="str">
        <f t="shared" si="302"/>
        <v/>
      </c>
      <c r="DY234" s="43" t="s">
        <v>0</v>
      </c>
      <c r="DZ234" s="54" t="str">
        <f>IF(AN234="","",MAX(DZ$12:DZ233)+1)</f>
        <v/>
      </c>
      <c r="EA234" s="69" t="str">
        <f t="shared" si="303"/>
        <v/>
      </c>
      <c r="EB234" s="69" t="str">
        <f t="shared" si="304"/>
        <v/>
      </c>
      <c r="EC234" s="69" t="str">
        <f t="shared" si="305"/>
        <v/>
      </c>
      <c r="ED234" s="69" t="str">
        <f t="shared" si="306"/>
        <v/>
      </c>
      <c r="EE234" s="69" t="str">
        <f t="shared" si="246"/>
        <v/>
      </c>
      <c r="EF234" s="69" t="str">
        <f t="shared" si="307"/>
        <v/>
      </c>
      <c r="EG234" s="69" t="str">
        <f t="shared" si="308"/>
        <v/>
      </c>
      <c r="EH234" s="69" t="str">
        <f t="shared" si="247"/>
        <v/>
      </c>
      <c r="EI234" s="69" t="str">
        <f t="shared" si="309"/>
        <v/>
      </c>
      <c r="EJ234" s="49" t="str">
        <f t="shared" si="310"/>
        <v/>
      </c>
      <c r="EK234" s="43" t="s">
        <v>0</v>
      </c>
      <c r="EL234" s="16" t="str">
        <f t="shared" si="311"/>
        <v/>
      </c>
      <c r="EM234" s="43" t="s">
        <v>0</v>
      </c>
      <c r="EN234" s="16" t="str">
        <f t="shared" si="248"/>
        <v/>
      </c>
      <c r="EO234" s="43" t="s">
        <v>0</v>
      </c>
      <c r="EP234" s="167" t="str">
        <f t="shared" si="312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9"/>
        <v/>
      </c>
      <c r="P235" s="43"/>
      <c r="Q235" s="48" t="str">
        <f t="shared" si="250"/>
        <v/>
      </c>
      <c r="R235" s="69" t="str">
        <f>IF(Q235="","",IF(COUNTIF(Q$12:Q234,Q235)=0,R234+1,R234))</f>
        <v/>
      </c>
      <c r="S235" s="69" t="str">
        <f t="shared" si="251"/>
        <v/>
      </c>
      <c r="T235" s="69" t="str">
        <f t="shared" si="252"/>
        <v/>
      </c>
      <c r="U235" s="62" t="str">
        <f t="shared" si="253"/>
        <v/>
      </c>
      <c r="V235" s="43" t="s">
        <v>0</v>
      </c>
      <c r="W235" s="209" t="str">
        <f t="shared" si="254"/>
        <v/>
      </c>
      <c r="X235" s="259" t="str">
        <f t="shared" si="255"/>
        <v/>
      </c>
      <c r="Y235" s="210" t="str">
        <f t="shared" si="237"/>
        <v/>
      </c>
      <c r="Z235" s="43" t="s">
        <v>0</v>
      </c>
      <c r="AA235" s="48" t="str">
        <f t="shared" si="256"/>
        <v/>
      </c>
      <c r="AB235" s="69" t="str">
        <f t="shared" si="257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8"/>
        <v/>
      </c>
      <c r="AI235" s="43" t="s">
        <v>0</v>
      </c>
      <c r="AJ235" s="209" t="str">
        <f t="shared" si="259"/>
        <v/>
      </c>
      <c r="AK235" s="150" t="str">
        <f t="shared" si="260"/>
        <v/>
      </c>
      <c r="AL235" s="43"/>
      <c r="AM235" s="48" t="str">
        <f t="shared" si="261"/>
        <v/>
      </c>
      <c r="AN235" s="27" t="str">
        <f t="shared" si="262"/>
        <v/>
      </c>
      <c r="AO235" s="69" t="str">
        <f t="shared" si="263"/>
        <v/>
      </c>
      <c r="AP235" s="69" t="str">
        <f t="shared" si="264"/>
        <v/>
      </c>
      <c r="AQ235" s="27" t="str">
        <f t="shared" si="265"/>
        <v/>
      </c>
      <c r="AR235" s="62" t="str">
        <f t="shared" si="266"/>
        <v/>
      </c>
      <c r="AS235" s="43" t="s">
        <v>0</v>
      </c>
      <c r="AT235" s="78" t="str">
        <f t="shared" si="267"/>
        <v/>
      </c>
      <c r="AU235" s="43" t="s">
        <v>0</v>
      </c>
      <c r="AV235" s="280" t="str">
        <f t="shared" si="313"/>
        <v/>
      </c>
      <c r="AW235" s="43" t="s">
        <v>0</v>
      </c>
      <c r="AX235" s="97"/>
      <c r="AY235" s="99"/>
      <c r="AZ235" s="43" t="s">
        <v>0</v>
      </c>
      <c r="BA235" s="236" t="str">
        <f t="shared" si="268"/>
        <v/>
      </c>
      <c r="BB235" s="43" t="s">
        <v>0</v>
      </c>
      <c r="BC235" s="48" t="str">
        <f t="shared" si="269"/>
        <v/>
      </c>
      <c r="BD235" s="69" t="str">
        <f>IF(AX235&amp;AY235="","",MAX(BD$12:BD234)+1)</f>
        <v/>
      </c>
      <c r="BE235" s="248" t="str">
        <f t="shared" si="270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1"/>
        <v/>
      </c>
      <c r="BI235" s="27" t="str">
        <f t="shared" si="272"/>
        <v/>
      </c>
      <c r="BJ235" s="69" t="str">
        <f t="shared" si="273"/>
        <v/>
      </c>
      <c r="BK235" s="49" t="str">
        <f t="shared" si="274"/>
        <v/>
      </c>
      <c r="BL235" s="43" t="s">
        <v>0</v>
      </c>
      <c r="BM235" s="48" t="str">
        <f t="shared" si="275"/>
        <v/>
      </c>
      <c r="BN235" s="27" t="str">
        <f t="shared" si="276"/>
        <v/>
      </c>
      <c r="BO235" s="69" t="str">
        <f t="shared" si="277"/>
        <v/>
      </c>
      <c r="BP235" s="69" t="str">
        <f t="shared" si="238"/>
        <v/>
      </c>
      <c r="BQ235" s="27" t="str">
        <f t="shared" si="239"/>
        <v/>
      </c>
      <c r="BR235" s="27" t="str" cm="1">
        <f t="array" ref="BR235">IFERROR(""&amp;INDEX(regNatjecatelj_klub,DI235),"")</f>
        <v/>
      </c>
      <c r="BS235" s="82" t="str">
        <f t="shared" si="278"/>
        <v/>
      </c>
      <c r="BT235" s="62" t="str">
        <f t="shared" si="279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0"/>
        <v/>
      </c>
      <c r="CA235" s="27" t="str">
        <f t="shared" si="281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2"/>
        <v/>
      </c>
      <c r="CE235" s="27" t="str">
        <f>IF(BX235="","",MAX(CE$12:CE234)+1)</f>
        <v/>
      </c>
      <c r="CF235" s="27" t="str">
        <f t="shared" si="283"/>
        <v/>
      </c>
      <c r="CG235" s="62" t="str">
        <f t="shared" si="284"/>
        <v/>
      </c>
      <c r="CH235" s="43" t="s">
        <v>0</v>
      </c>
      <c r="CI235" s="16" t="str">
        <f t="shared" si="285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6"/>
        <v/>
      </c>
      <c r="CP235" s="69" t="str">
        <f t="shared" si="287"/>
        <v/>
      </c>
      <c r="CQ235" s="216" t="str">
        <f t="shared" si="288"/>
        <v/>
      </c>
      <c r="CR235" s="217" t="str">
        <f t="shared" si="235"/>
        <v/>
      </c>
      <c r="CS235" s="150" t="str">
        <f t="shared" si="240"/>
        <v/>
      </c>
      <c r="CT235" s="43" t="s">
        <v>0</v>
      </c>
      <c r="CU235" s="276" t="str">
        <f t="shared" si="289"/>
        <v xml:space="preserve">
</v>
      </c>
      <c r="CV235" s="43" t="s">
        <v>0</v>
      </c>
      <c r="CW235" s="236" t="str">
        <f t="shared" si="241"/>
        <v/>
      </c>
      <c r="CX235" t="s">
        <v>0</v>
      </c>
      <c r="CY235" s="119" t="str">
        <f t="shared" si="242"/>
        <v/>
      </c>
      <c r="CZ235" t="s">
        <v>0</v>
      </c>
      <c r="DA235" s="48" t="str">
        <f t="shared" si="243"/>
        <v/>
      </c>
      <c r="DB235" s="62" t="str">
        <f t="shared" si="244"/>
        <v/>
      </c>
      <c r="DC235" t="s">
        <v>0</v>
      </c>
      <c r="DD235" s="16" t="str">
        <f t="shared" si="290"/>
        <v/>
      </c>
      <c r="DE235" s="43" t="s">
        <v>0</v>
      </c>
      <c r="DF235" s="16" t="str">
        <f t="shared" si="291"/>
        <v/>
      </c>
      <c r="DG235" s="43" t="s">
        <v>0</v>
      </c>
      <c r="DH235" s="48" t="str">
        <f t="shared" si="292"/>
        <v/>
      </c>
      <c r="DI235" s="49" t="str">
        <f t="shared" si="293"/>
        <v/>
      </c>
      <c r="DJ235" s="43" t="s">
        <v>0</v>
      </c>
      <c r="DK235" s="48" t="str">
        <f t="shared" si="294"/>
        <v/>
      </c>
      <c r="DL235" s="49" t="str">
        <f t="shared" si="295"/>
        <v/>
      </c>
      <c r="DM235" s="43" t="s">
        <v>0</v>
      </c>
      <c r="DN235" s="48" t="str">
        <f t="shared" si="296"/>
        <v/>
      </c>
      <c r="DO235" s="49" t="str">
        <f t="shared" si="297"/>
        <v/>
      </c>
      <c r="DP235" s="43" t="s">
        <v>0</v>
      </c>
      <c r="DQ235" s="54" t="str">
        <f t="shared" si="298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9"/>
        <v/>
      </c>
      <c r="DU235" s="69" t="str">
        <f t="shared" si="245"/>
        <v/>
      </c>
      <c r="DV235" s="69" t="str">
        <f t="shared" si="300"/>
        <v/>
      </c>
      <c r="DW235" s="69" t="str">
        <f t="shared" si="301"/>
        <v/>
      </c>
      <c r="DX235" s="62" t="str">
        <f t="shared" si="302"/>
        <v/>
      </c>
      <c r="DY235" s="43" t="s">
        <v>0</v>
      </c>
      <c r="DZ235" s="54" t="str">
        <f>IF(AN235="","",MAX(DZ$12:DZ234)+1)</f>
        <v/>
      </c>
      <c r="EA235" s="69" t="str">
        <f t="shared" si="303"/>
        <v/>
      </c>
      <c r="EB235" s="69" t="str">
        <f t="shared" si="304"/>
        <v/>
      </c>
      <c r="EC235" s="69" t="str">
        <f t="shared" si="305"/>
        <v/>
      </c>
      <c r="ED235" s="69" t="str">
        <f t="shared" si="306"/>
        <v/>
      </c>
      <c r="EE235" s="69" t="str">
        <f t="shared" si="246"/>
        <v/>
      </c>
      <c r="EF235" s="69" t="str">
        <f t="shared" si="307"/>
        <v/>
      </c>
      <c r="EG235" s="69" t="str">
        <f t="shared" si="308"/>
        <v/>
      </c>
      <c r="EH235" s="69" t="str">
        <f t="shared" si="247"/>
        <v/>
      </c>
      <c r="EI235" s="69" t="str">
        <f t="shared" si="309"/>
        <v/>
      </c>
      <c r="EJ235" s="49" t="str">
        <f t="shared" si="310"/>
        <v/>
      </c>
      <c r="EK235" s="43" t="s">
        <v>0</v>
      </c>
      <c r="EL235" s="16" t="str">
        <f t="shared" si="311"/>
        <v/>
      </c>
      <c r="EM235" s="43" t="s">
        <v>0</v>
      </c>
      <c r="EN235" s="16" t="str">
        <f t="shared" si="248"/>
        <v/>
      </c>
      <c r="EO235" s="43" t="s">
        <v>0</v>
      </c>
      <c r="EP235" s="167" t="str">
        <f t="shared" si="312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9"/>
        <v/>
      </c>
      <c r="P236" s="43"/>
      <c r="Q236" s="48" t="str">
        <f t="shared" si="250"/>
        <v/>
      </c>
      <c r="R236" s="69" t="str">
        <f>IF(Q236="","",IF(COUNTIF(Q$12:Q235,Q236)=0,R235+1,R235))</f>
        <v/>
      </c>
      <c r="S236" s="69" t="str">
        <f t="shared" si="251"/>
        <v/>
      </c>
      <c r="T236" s="69" t="str">
        <f t="shared" si="252"/>
        <v/>
      </c>
      <c r="U236" s="62" t="str">
        <f t="shared" si="253"/>
        <v/>
      </c>
      <c r="V236" s="43" t="s">
        <v>0</v>
      </c>
      <c r="W236" s="209" t="str">
        <f t="shared" si="254"/>
        <v/>
      </c>
      <c r="X236" s="259" t="str">
        <f t="shared" si="255"/>
        <v/>
      </c>
      <c r="Y236" s="210" t="str">
        <f t="shared" si="237"/>
        <v/>
      </c>
      <c r="Z236" s="43" t="s">
        <v>0</v>
      </c>
      <c r="AA236" s="48" t="str">
        <f t="shared" si="256"/>
        <v/>
      </c>
      <c r="AB236" s="69" t="str">
        <f t="shared" si="257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8"/>
        <v/>
      </c>
      <c r="AI236" s="43" t="s">
        <v>0</v>
      </c>
      <c r="AJ236" s="209" t="str">
        <f t="shared" si="259"/>
        <v/>
      </c>
      <c r="AK236" s="150" t="str">
        <f t="shared" si="260"/>
        <v/>
      </c>
      <c r="AL236" s="43"/>
      <c r="AM236" s="48" t="str">
        <f t="shared" si="261"/>
        <v/>
      </c>
      <c r="AN236" s="27" t="str">
        <f t="shared" si="262"/>
        <v/>
      </c>
      <c r="AO236" s="69" t="str">
        <f t="shared" si="263"/>
        <v/>
      </c>
      <c r="AP236" s="69" t="str">
        <f t="shared" si="264"/>
        <v/>
      </c>
      <c r="AQ236" s="27" t="str">
        <f t="shared" si="265"/>
        <v/>
      </c>
      <c r="AR236" s="62" t="str">
        <f t="shared" si="266"/>
        <v/>
      </c>
      <c r="AS236" s="43" t="s">
        <v>0</v>
      </c>
      <c r="AT236" s="78" t="str">
        <f t="shared" si="267"/>
        <v/>
      </c>
      <c r="AU236" s="43" t="s">
        <v>0</v>
      </c>
      <c r="AV236" s="280" t="str">
        <f t="shared" si="313"/>
        <v/>
      </c>
      <c r="AW236" s="43" t="s">
        <v>0</v>
      </c>
      <c r="AX236" s="97"/>
      <c r="AY236" s="99"/>
      <c r="AZ236" s="43" t="s">
        <v>0</v>
      </c>
      <c r="BA236" s="236" t="str">
        <f t="shared" si="268"/>
        <v/>
      </c>
      <c r="BB236" s="43" t="s">
        <v>0</v>
      </c>
      <c r="BC236" s="48" t="str">
        <f t="shared" si="269"/>
        <v/>
      </c>
      <c r="BD236" s="69" t="str">
        <f>IF(AX236&amp;AY236="","",MAX(BD$12:BD235)+1)</f>
        <v/>
      </c>
      <c r="BE236" s="248" t="str">
        <f t="shared" si="270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1"/>
        <v/>
      </c>
      <c r="BI236" s="27" t="str">
        <f t="shared" si="272"/>
        <v/>
      </c>
      <c r="BJ236" s="69" t="str">
        <f t="shared" si="273"/>
        <v/>
      </c>
      <c r="BK236" s="49" t="str">
        <f t="shared" si="274"/>
        <v/>
      </c>
      <c r="BL236" s="43" t="s">
        <v>0</v>
      </c>
      <c r="BM236" s="48" t="str">
        <f t="shared" si="275"/>
        <v/>
      </c>
      <c r="BN236" s="27" t="str">
        <f t="shared" si="276"/>
        <v/>
      </c>
      <c r="BO236" s="69" t="str">
        <f t="shared" si="277"/>
        <v/>
      </c>
      <c r="BP236" s="69" t="str">
        <f t="shared" si="238"/>
        <v/>
      </c>
      <c r="BQ236" s="27" t="str">
        <f t="shared" si="239"/>
        <v/>
      </c>
      <c r="BR236" s="27" t="str" cm="1">
        <f t="array" ref="BR236">IFERROR(""&amp;INDEX(regNatjecatelj_klub,DI236),"")</f>
        <v/>
      </c>
      <c r="BS236" s="82" t="str">
        <f t="shared" si="278"/>
        <v/>
      </c>
      <c r="BT236" s="62" t="str">
        <f t="shared" si="279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0"/>
        <v/>
      </c>
      <c r="CA236" s="27" t="str">
        <f t="shared" si="281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2"/>
        <v/>
      </c>
      <c r="CE236" s="27" t="str">
        <f>IF(BX236="","",MAX(CE$12:CE235)+1)</f>
        <v/>
      </c>
      <c r="CF236" s="27" t="str">
        <f t="shared" si="283"/>
        <v/>
      </c>
      <c r="CG236" s="62" t="str">
        <f t="shared" si="284"/>
        <v/>
      </c>
      <c r="CH236" s="43" t="s">
        <v>0</v>
      </c>
      <c r="CI236" s="16" t="str">
        <f t="shared" si="285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6"/>
        <v/>
      </c>
      <c r="CP236" s="69" t="str">
        <f t="shared" si="287"/>
        <v/>
      </c>
      <c r="CQ236" s="216" t="str">
        <f t="shared" si="288"/>
        <v/>
      </c>
      <c r="CR236" s="217" t="str">
        <f t="shared" si="235"/>
        <v/>
      </c>
      <c r="CS236" s="150" t="str">
        <f t="shared" si="240"/>
        <v/>
      </c>
      <c r="CT236" s="43" t="s">
        <v>0</v>
      </c>
      <c r="CU236" s="276" t="str">
        <f t="shared" si="289"/>
        <v xml:space="preserve">
</v>
      </c>
      <c r="CV236" s="43" t="s">
        <v>0</v>
      </c>
      <c r="CW236" s="236" t="str">
        <f t="shared" si="241"/>
        <v/>
      </c>
      <c r="CX236" t="s">
        <v>0</v>
      </c>
      <c r="CY236" s="119" t="str">
        <f t="shared" si="242"/>
        <v/>
      </c>
      <c r="CZ236" t="s">
        <v>0</v>
      </c>
      <c r="DA236" s="48" t="str">
        <f t="shared" si="243"/>
        <v/>
      </c>
      <c r="DB236" s="62" t="str">
        <f t="shared" si="244"/>
        <v/>
      </c>
      <c r="DC236" t="s">
        <v>0</v>
      </c>
      <c r="DD236" s="16" t="str">
        <f t="shared" si="290"/>
        <v/>
      </c>
      <c r="DE236" s="43" t="s">
        <v>0</v>
      </c>
      <c r="DF236" s="16" t="str">
        <f t="shared" si="291"/>
        <v/>
      </c>
      <c r="DG236" s="43" t="s">
        <v>0</v>
      </c>
      <c r="DH236" s="48" t="str">
        <f t="shared" si="292"/>
        <v/>
      </c>
      <c r="DI236" s="49" t="str">
        <f t="shared" si="293"/>
        <v/>
      </c>
      <c r="DJ236" s="43" t="s">
        <v>0</v>
      </c>
      <c r="DK236" s="48" t="str">
        <f t="shared" si="294"/>
        <v/>
      </c>
      <c r="DL236" s="49" t="str">
        <f t="shared" si="295"/>
        <v/>
      </c>
      <c r="DM236" s="43" t="s">
        <v>0</v>
      </c>
      <c r="DN236" s="48" t="str">
        <f t="shared" si="296"/>
        <v/>
      </c>
      <c r="DO236" s="49" t="str">
        <f t="shared" si="297"/>
        <v/>
      </c>
      <c r="DP236" s="43" t="s">
        <v>0</v>
      </c>
      <c r="DQ236" s="54" t="str">
        <f t="shared" si="298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9"/>
        <v/>
      </c>
      <c r="DU236" s="69" t="str">
        <f t="shared" si="245"/>
        <v/>
      </c>
      <c r="DV236" s="69" t="str">
        <f t="shared" si="300"/>
        <v/>
      </c>
      <c r="DW236" s="69" t="str">
        <f t="shared" si="301"/>
        <v/>
      </c>
      <c r="DX236" s="62" t="str">
        <f t="shared" si="302"/>
        <v/>
      </c>
      <c r="DY236" s="43" t="s">
        <v>0</v>
      </c>
      <c r="DZ236" s="54" t="str">
        <f>IF(AN236="","",MAX(DZ$12:DZ235)+1)</f>
        <v/>
      </c>
      <c r="EA236" s="69" t="str">
        <f t="shared" si="303"/>
        <v/>
      </c>
      <c r="EB236" s="69" t="str">
        <f t="shared" si="304"/>
        <v/>
      </c>
      <c r="EC236" s="69" t="str">
        <f t="shared" si="305"/>
        <v/>
      </c>
      <c r="ED236" s="69" t="str">
        <f t="shared" si="306"/>
        <v/>
      </c>
      <c r="EE236" s="69" t="str">
        <f t="shared" si="246"/>
        <v/>
      </c>
      <c r="EF236" s="69" t="str">
        <f t="shared" si="307"/>
        <v/>
      </c>
      <c r="EG236" s="69" t="str">
        <f t="shared" si="308"/>
        <v/>
      </c>
      <c r="EH236" s="69" t="str">
        <f t="shared" si="247"/>
        <v/>
      </c>
      <c r="EI236" s="69" t="str">
        <f t="shared" si="309"/>
        <v/>
      </c>
      <c r="EJ236" s="49" t="str">
        <f t="shared" si="310"/>
        <v/>
      </c>
      <c r="EK236" s="43" t="s">
        <v>0</v>
      </c>
      <c r="EL236" s="16" t="str">
        <f t="shared" si="311"/>
        <v/>
      </c>
      <c r="EM236" s="43" t="s">
        <v>0</v>
      </c>
      <c r="EN236" s="16" t="str">
        <f t="shared" si="248"/>
        <v/>
      </c>
      <c r="EO236" s="43" t="s">
        <v>0</v>
      </c>
      <c r="EP236" s="167" t="str">
        <f t="shared" si="312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9"/>
        <v/>
      </c>
      <c r="P237" s="43"/>
      <c r="Q237" s="48" t="str">
        <f t="shared" si="250"/>
        <v/>
      </c>
      <c r="R237" s="69" t="str">
        <f>IF(Q237="","",IF(COUNTIF(Q$12:Q236,Q237)=0,R236+1,R236))</f>
        <v/>
      </c>
      <c r="S237" s="69" t="str">
        <f t="shared" si="251"/>
        <v/>
      </c>
      <c r="T237" s="69" t="str">
        <f t="shared" si="252"/>
        <v/>
      </c>
      <c r="U237" s="62" t="str">
        <f t="shared" si="253"/>
        <v/>
      </c>
      <c r="V237" s="43" t="s">
        <v>0</v>
      </c>
      <c r="W237" s="209" t="str">
        <f t="shared" si="254"/>
        <v/>
      </c>
      <c r="X237" s="259" t="str">
        <f t="shared" si="255"/>
        <v/>
      </c>
      <c r="Y237" s="210" t="str">
        <f t="shared" si="237"/>
        <v/>
      </c>
      <c r="Z237" s="43" t="s">
        <v>0</v>
      </c>
      <c r="AA237" s="48" t="str">
        <f t="shared" si="256"/>
        <v/>
      </c>
      <c r="AB237" s="69" t="str">
        <f t="shared" si="257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8"/>
        <v/>
      </c>
      <c r="AI237" s="43" t="s">
        <v>0</v>
      </c>
      <c r="AJ237" s="209" t="str">
        <f t="shared" si="259"/>
        <v/>
      </c>
      <c r="AK237" s="150" t="str">
        <f t="shared" si="260"/>
        <v/>
      </c>
      <c r="AL237" s="43"/>
      <c r="AM237" s="48" t="str">
        <f t="shared" si="261"/>
        <v/>
      </c>
      <c r="AN237" s="27" t="str">
        <f t="shared" si="262"/>
        <v/>
      </c>
      <c r="AO237" s="69" t="str">
        <f t="shared" si="263"/>
        <v/>
      </c>
      <c r="AP237" s="69" t="str">
        <f t="shared" si="264"/>
        <v/>
      </c>
      <c r="AQ237" s="27" t="str">
        <f t="shared" si="265"/>
        <v/>
      </c>
      <c r="AR237" s="62" t="str">
        <f t="shared" si="266"/>
        <v/>
      </c>
      <c r="AS237" s="43" t="s">
        <v>0</v>
      </c>
      <c r="AT237" s="78" t="str">
        <f t="shared" si="267"/>
        <v/>
      </c>
      <c r="AU237" s="43" t="s">
        <v>0</v>
      </c>
      <c r="AV237" s="280" t="str">
        <f t="shared" si="313"/>
        <v/>
      </c>
      <c r="AW237" s="43" t="s">
        <v>0</v>
      </c>
      <c r="AX237" s="97"/>
      <c r="AY237" s="99"/>
      <c r="AZ237" s="43" t="s">
        <v>0</v>
      </c>
      <c r="BA237" s="236" t="str">
        <f t="shared" si="268"/>
        <v/>
      </c>
      <c r="BB237" s="43" t="s">
        <v>0</v>
      </c>
      <c r="BC237" s="48" t="str">
        <f t="shared" si="269"/>
        <v/>
      </c>
      <c r="BD237" s="69" t="str">
        <f>IF(AX237&amp;AY237="","",MAX(BD$12:BD236)+1)</f>
        <v/>
      </c>
      <c r="BE237" s="248" t="str">
        <f t="shared" si="270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1"/>
        <v/>
      </c>
      <c r="BI237" s="27" t="str">
        <f t="shared" si="272"/>
        <v/>
      </c>
      <c r="BJ237" s="69" t="str">
        <f t="shared" si="273"/>
        <v/>
      </c>
      <c r="BK237" s="49" t="str">
        <f t="shared" si="274"/>
        <v/>
      </c>
      <c r="BL237" s="43" t="s">
        <v>0</v>
      </c>
      <c r="BM237" s="48" t="str">
        <f t="shared" si="275"/>
        <v/>
      </c>
      <c r="BN237" s="27" t="str">
        <f t="shared" si="276"/>
        <v/>
      </c>
      <c r="BO237" s="69" t="str">
        <f t="shared" si="277"/>
        <v/>
      </c>
      <c r="BP237" s="69" t="str">
        <f t="shared" si="238"/>
        <v/>
      </c>
      <c r="BQ237" s="27" t="str">
        <f t="shared" si="239"/>
        <v/>
      </c>
      <c r="BR237" s="27" t="str" cm="1">
        <f t="array" ref="BR237">IFERROR(""&amp;INDEX(regNatjecatelj_klub,DI237),"")</f>
        <v/>
      </c>
      <c r="BS237" s="82" t="str">
        <f t="shared" si="278"/>
        <v/>
      </c>
      <c r="BT237" s="62" t="str">
        <f t="shared" si="279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0"/>
        <v/>
      </c>
      <c r="CA237" s="27" t="str">
        <f t="shared" si="281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2"/>
        <v/>
      </c>
      <c r="CE237" s="27" t="str">
        <f>IF(BX237="","",MAX(CE$12:CE236)+1)</f>
        <v/>
      </c>
      <c r="CF237" s="27" t="str">
        <f t="shared" si="283"/>
        <v/>
      </c>
      <c r="CG237" s="62" t="str">
        <f t="shared" si="284"/>
        <v/>
      </c>
      <c r="CH237" s="43" t="s">
        <v>0</v>
      </c>
      <c r="CI237" s="16" t="str">
        <f t="shared" si="285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6"/>
        <v/>
      </c>
      <c r="CP237" s="69" t="str">
        <f t="shared" si="287"/>
        <v/>
      </c>
      <c r="CQ237" s="216" t="str">
        <f t="shared" si="288"/>
        <v/>
      </c>
      <c r="CR237" s="217" t="str">
        <f t="shared" si="235"/>
        <v/>
      </c>
      <c r="CS237" s="150" t="str">
        <f t="shared" si="240"/>
        <v/>
      </c>
      <c r="CT237" s="43" t="s">
        <v>0</v>
      </c>
      <c r="CU237" s="276" t="str">
        <f t="shared" si="289"/>
        <v xml:space="preserve">
</v>
      </c>
      <c r="CV237" s="43" t="s">
        <v>0</v>
      </c>
      <c r="CW237" s="236" t="str">
        <f t="shared" si="241"/>
        <v/>
      </c>
      <c r="CX237" t="s">
        <v>0</v>
      </c>
      <c r="CY237" s="119" t="str">
        <f t="shared" si="242"/>
        <v/>
      </c>
      <c r="CZ237" t="s">
        <v>0</v>
      </c>
      <c r="DA237" s="48" t="str">
        <f t="shared" si="243"/>
        <v/>
      </c>
      <c r="DB237" s="62" t="str">
        <f t="shared" si="244"/>
        <v/>
      </c>
      <c r="DC237" t="s">
        <v>0</v>
      </c>
      <c r="DD237" s="16" t="str">
        <f t="shared" si="290"/>
        <v/>
      </c>
      <c r="DE237" s="43" t="s">
        <v>0</v>
      </c>
      <c r="DF237" s="16" t="str">
        <f t="shared" si="291"/>
        <v/>
      </c>
      <c r="DG237" s="43" t="s">
        <v>0</v>
      </c>
      <c r="DH237" s="48" t="str">
        <f t="shared" si="292"/>
        <v/>
      </c>
      <c r="DI237" s="49" t="str">
        <f t="shared" si="293"/>
        <v/>
      </c>
      <c r="DJ237" s="43" t="s">
        <v>0</v>
      </c>
      <c r="DK237" s="48" t="str">
        <f t="shared" si="294"/>
        <v/>
      </c>
      <c r="DL237" s="49" t="str">
        <f t="shared" si="295"/>
        <v/>
      </c>
      <c r="DM237" s="43" t="s">
        <v>0</v>
      </c>
      <c r="DN237" s="48" t="str">
        <f t="shared" si="296"/>
        <v/>
      </c>
      <c r="DO237" s="49" t="str">
        <f t="shared" si="297"/>
        <v/>
      </c>
      <c r="DP237" s="43" t="s">
        <v>0</v>
      </c>
      <c r="DQ237" s="54" t="str">
        <f t="shared" si="298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9"/>
        <v/>
      </c>
      <c r="DU237" s="69" t="str">
        <f t="shared" si="245"/>
        <v/>
      </c>
      <c r="DV237" s="69" t="str">
        <f t="shared" si="300"/>
        <v/>
      </c>
      <c r="DW237" s="69" t="str">
        <f t="shared" si="301"/>
        <v/>
      </c>
      <c r="DX237" s="62" t="str">
        <f t="shared" si="302"/>
        <v/>
      </c>
      <c r="DY237" s="43" t="s">
        <v>0</v>
      </c>
      <c r="DZ237" s="54" t="str">
        <f>IF(AN237="","",MAX(DZ$12:DZ236)+1)</f>
        <v/>
      </c>
      <c r="EA237" s="69" t="str">
        <f t="shared" si="303"/>
        <v/>
      </c>
      <c r="EB237" s="69" t="str">
        <f t="shared" si="304"/>
        <v/>
      </c>
      <c r="EC237" s="69" t="str">
        <f t="shared" si="305"/>
        <v/>
      </c>
      <c r="ED237" s="69" t="str">
        <f t="shared" si="306"/>
        <v/>
      </c>
      <c r="EE237" s="69" t="str">
        <f t="shared" si="246"/>
        <v/>
      </c>
      <c r="EF237" s="69" t="str">
        <f t="shared" si="307"/>
        <v/>
      </c>
      <c r="EG237" s="69" t="str">
        <f t="shared" si="308"/>
        <v/>
      </c>
      <c r="EH237" s="69" t="str">
        <f t="shared" si="247"/>
        <v/>
      </c>
      <c r="EI237" s="69" t="str">
        <f t="shared" si="309"/>
        <v/>
      </c>
      <c r="EJ237" s="49" t="str">
        <f t="shared" si="310"/>
        <v/>
      </c>
      <c r="EK237" s="43" t="s">
        <v>0</v>
      </c>
      <c r="EL237" s="16" t="str">
        <f t="shared" si="311"/>
        <v/>
      </c>
      <c r="EM237" s="43" t="s">
        <v>0</v>
      </c>
      <c r="EN237" s="16" t="str">
        <f t="shared" si="248"/>
        <v/>
      </c>
      <c r="EO237" s="43" t="s">
        <v>0</v>
      </c>
      <c r="EP237" s="167" t="str">
        <f t="shared" si="312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9"/>
        <v/>
      </c>
      <c r="P238" s="43"/>
      <c r="Q238" s="48" t="str">
        <f t="shared" si="250"/>
        <v/>
      </c>
      <c r="R238" s="69" t="str">
        <f>IF(Q238="","",IF(COUNTIF(Q$12:Q237,Q238)=0,R237+1,R237))</f>
        <v/>
      </c>
      <c r="S238" s="69" t="str">
        <f t="shared" si="251"/>
        <v/>
      </c>
      <c r="T238" s="69" t="str">
        <f t="shared" si="252"/>
        <v/>
      </c>
      <c r="U238" s="62" t="str">
        <f t="shared" si="253"/>
        <v/>
      </c>
      <c r="V238" s="43" t="s">
        <v>0</v>
      </c>
      <c r="W238" s="209" t="str">
        <f t="shared" si="254"/>
        <v/>
      </c>
      <c r="X238" s="259" t="str">
        <f t="shared" si="255"/>
        <v/>
      </c>
      <c r="Y238" s="210" t="str">
        <f t="shared" si="237"/>
        <v/>
      </c>
      <c r="Z238" s="43" t="s">
        <v>0</v>
      </c>
      <c r="AA238" s="48" t="str">
        <f t="shared" si="256"/>
        <v/>
      </c>
      <c r="AB238" s="69" t="str">
        <f t="shared" si="257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8"/>
        <v/>
      </c>
      <c r="AI238" s="43" t="s">
        <v>0</v>
      </c>
      <c r="AJ238" s="209" t="str">
        <f t="shared" si="259"/>
        <v/>
      </c>
      <c r="AK238" s="150" t="str">
        <f t="shared" si="260"/>
        <v/>
      </c>
      <c r="AL238" s="43"/>
      <c r="AM238" s="48" t="str">
        <f t="shared" si="261"/>
        <v/>
      </c>
      <c r="AN238" s="27" t="str">
        <f t="shared" si="262"/>
        <v/>
      </c>
      <c r="AO238" s="69" t="str">
        <f t="shared" si="263"/>
        <v/>
      </c>
      <c r="AP238" s="69" t="str">
        <f t="shared" si="264"/>
        <v/>
      </c>
      <c r="AQ238" s="27" t="str">
        <f t="shared" si="265"/>
        <v/>
      </c>
      <c r="AR238" s="62" t="str">
        <f t="shared" si="266"/>
        <v/>
      </c>
      <c r="AS238" s="43" t="s">
        <v>0</v>
      </c>
      <c r="AT238" s="78" t="str">
        <f t="shared" si="267"/>
        <v/>
      </c>
      <c r="AU238" s="43" t="s">
        <v>0</v>
      </c>
      <c r="AV238" s="280" t="str">
        <f t="shared" si="313"/>
        <v/>
      </c>
      <c r="AW238" s="43" t="s">
        <v>0</v>
      </c>
      <c r="AX238" s="97"/>
      <c r="AY238" s="99"/>
      <c r="AZ238" s="43" t="s">
        <v>0</v>
      </c>
      <c r="BA238" s="236" t="str">
        <f t="shared" si="268"/>
        <v/>
      </c>
      <c r="BB238" s="43" t="s">
        <v>0</v>
      </c>
      <c r="BC238" s="48" t="str">
        <f t="shared" si="269"/>
        <v/>
      </c>
      <c r="BD238" s="69" t="str">
        <f>IF(AX238&amp;AY238="","",MAX(BD$12:BD237)+1)</f>
        <v/>
      </c>
      <c r="BE238" s="248" t="str">
        <f t="shared" si="270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1"/>
        <v/>
      </c>
      <c r="BI238" s="27" t="str">
        <f t="shared" si="272"/>
        <v/>
      </c>
      <c r="BJ238" s="69" t="str">
        <f t="shared" si="273"/>
        <v/>
      </c>
      <c r="BK238" s="49" t="str">
        <f t="shared" si="274"/>
        <v/>
      </c>
      <c r="BL238" s="43" t="s">
        <v>0</v>
      </c>
      <c r="BM238" s="48" t="str">
        <f t="shared" si="275"/>
        <v/>
      </c>
      <c r="BN238" s="27" t="str">
        <f t="shared" si="276"/>
        <v/>
      </c>
      <c r="BO238" s="69" t="str">
        <f t="shared" si="277"/>
        <v/>
      </c>
      <c r="BP238" s="69" t="str">
        <f t="shared" si="238"/>
        <v/>
      </c>
      <c r="BQ238" s="27" t="str">
        <f t="shared" si="239"/>
        <v/>
      </c>
      <c r="BR238" s="27" t="str" cm="1">
        <f t="array" ref="BR238">IFERROR(""&amp;INDEX(regNatjecatelj_klub,DI238),"")</f>
        <v/>
      </c>
      <c r="BS238" s="82" t="str">
        <f t="shared" si="278"/>
        <v/>
      </c>
      <c r="BT238" s="62" t="str">
        <f t="shared" si="279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0"/>
        <v/>
      </c>
      <c r="CA238" s="27" t="str">
        <f t="shared" si="281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2"/>
        <v/>
      </c>
      <c r="CE238" s="27" t="str">
        <f>IF(BX238="","",MAX(CE$12:CE237)+1)</f>
        <v/>
      </c>
      <c r="CF238" s="27" t="str">
        <f t="shared" si="283"/>
        <v/>
      </c>
      <c r="CG238" s="62" t="str">
        <f t="shared" si="284"/>
        <v/>
      </c>
      <c r="CH238" s="43" t="s">
        <v>0</v>
      </c>
      <c r="CI238" s="16" t="str">
        <f t="shared" si="285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6"/>
        <v/>
      </c>
      <c r="CP238" s="69" t="str">
        <f t="shared" si="287"/>
        <v/>
      </c>
      <c r="CQ238" s="216" t="str">
        <f t="shared" si="288"/>
        <v/>
      </c>
      <c r="CR238" s="217" t="str">
        <f t="shared" si="235"/>
        <v/>
      </c>
      <c r="CS238" s="150" t="str">
        <f t="shared" si="240"/>
        <v/>
      </c>
      <c r="CT238" s="43" t="s">
        <v>0</v>
      </c>
      <c r="CU238" s="276" t="str">
        <f t="shared" si="289"/>
        <v xml:space="preserve">
</v>
      </c>
      <c r="CV238" s="43" t="s">
        <v>0</v>
      </c>
      <c r="CW238" s="236" t="str">
        <f t="shared" si="241"/>
        <v/>
      </c>
      <c r="CX238" t="s">
        <v>0</v>
      </c>
      <c r="CY238" s="119" t="str">
        <f t="shared" si="242"/>
        <v/>
      </c>
      <c r="CZ238" t="s">
        <v>0</v>
      </c>
      <c r="DA238" s="48" t="str">
        <f t="shared" si="243"/>
        <v/>
      </c>
      <c r="DB238" s="62" t="str">
        <f t="shared" si="244"/>
        <v/>
      </c>
      <c r="DC238" t="s">
        <v>0</v>
      </c>
      <c r="DD238" s="16" t="str">
        <f t="shared" si="290"/>
        <v/>
      </c>
      <c r="DE238" s="43" t="s">
        <v>0</v>
      </c>
      <c r="DF238" s="16" t="str">
        <f t="shared" si="291"/>
        <v/>
      </c>
      <c r="DG238" s="43" t="s">
        <v>0</v>
      </c>
      <c r="DH238" s="48" t="str">
        <f t="shared" si="292"/>
        <v/>
      </c>
      <c r="DI238" s="49" t="str">
        <f t="shared" si="293"/>
        <v/>
      </c>
      <c r="DJ238" s="43" t="s">
        <v>0</v>
      </c>
      <c r="DK238" s="48" t="str">
        <f t="shared" si="294"/>
        <v/>
      </c>
      <c r="DL238" s="49" t="str">
        <f t="shared" si="295"/>
        <v/>
      </c>
      <c r="DM238" s="43" t="s">
        <v>0</v>
      </c>
      <c r="DN238" s="48" t="str">
        <f t="shared" si="296"/>
        <v/>
      </c>
      <c r="DO238" s="49" t="str">
        <f t="shared" si="297"/>
        <v/>
      </c>
      <c r="DP238" s="43" t="s">
        <v>0</v>
      </c>
      <c r="DQ238" s="54" t="str">
        <f t="shared" si="298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9"/>
        <v/>
      </c>
      <c r="DU238" s="69" t="str">
        <f t="shared" si="245"/>
        <v/>
      </c>
      <c r="DV238" s="69" t="str">
        <f t="shared" si="300"/>
        <v/>
      </c>
      <c r="DW238" s="69" t="str">
        <f t="shared" si="301"/>
        <v/>
      </c>
      <c r="DX238" s="62" t="str">
        <f t="shared" si="302"/>
        <v/>
      </c>
      <c r="DY238" s="43" t="s">
        <v>0</v>
      </c>
      <c r="DZ238" s="54" t="str">
        <f>IF(AN238="","",MAX(DZ$12:DZ237)+1)</f>
        <v/>
      </c>
      <c r="EA238" s="69" t="str">
        <f t="shared" si="303"/>
        <v/>
      </c>
      <c r="EB238" s="69" t="str">
        <f t="shared" si="304"/>
        <v/>
      </c>
      <c r="EC238" s="69" t="str">
        <f t="shared" si="305"/>
        <v/>
      </c>
      <c r="ED238" s="69" t="str">
        <f t="shared" si="306"/>
        <v/>
      </c>
      <c r="EE238" s="69" t="str">
        <f t="shared" si="246"/>
        <v/>
      </c>
      <c r="EF238" s="69" t="str">
        <f t="shared" si="307"/>
        <v/>
      </c>
      <c r="EG238" s="69" t="str">
        <f t="shared" si="308"/>
        <v/>
      </c>
      <c r="EH238" s="69" t="str">
        <f t="shared" si="247"/>
        <v/>
      </c>
      <c r="EI238" s="69" t="str">
        <f t="shared" si="309"/>
        <v/>
      </c>
      <c r="EJ238" s="49" t="str">
        <f t="shared" si="310"/>
        <v/>
      </c>
      <c r="EK238" s="43" t="s">
        <v>0</v>
      </c>
      <c r="EL238" s="16" t="str">
        <f t="shared" si="311"/>
        <v/>
      </c>
      <c r="EM238" s="43" t="s">
        <v>0</v>
      </c>
      <c r="EN238" s="16" t="str">
        <f t="shared" si="248"/>
        <v/>
      </c>
      <c r="EO238" s="43" t="s">
        <v>0</v>
      </c>
      <c r="EP238" s="167" t="str">
        <f t="shared" si="312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9"/>
        <v/>
      </c>
      <c r="P239" s="43"/>
      <c r="Q239" s="48" t="str">
        <f t="shared" si="250"/>
        <v/>
      </c>
      <c r="R239" s="69" t="str">
        <f>IF(Q239="","",IF(COUNTIF(Q$12:Q238,Q239)=0,R238+1,R238))</f>
        <v/>
      </c>
      <c r="S239" s="69" t="str">
        <f t="shared" si="251"/>
        <v/>
      </c>
      <c r="T239" s="69" t="str">
        <f t="shared" si="252"/>
        <v/>
      </c>
      <c r="U239" s="62" t="str">
        <f t="shared" si="253"/>
        <v/>
      </c>
      <c r="V239" s="43" t="s">
        <v>0</v>
      </c>
      <c r="W239" s="209" t="str">
        <f t="shared" si="254"/>
        <v/>
      </c>
      <c r="X239" s="259" t="str">
        <f t="shared" si="255"/>
        <v/>
      </c>
      <c r="Y239" s="210" t="str">
        <f t="shared" si="237"/>
        <v/>
      </c>
      <c r="Z239" s="43" t="s">
        <v>0</v>
      </c>
      <c r="AA239" s="48" t="str">
        <f t="shared" si="256"/>
        <v/>
      </c>
      <c r="AB239" s="69" t="str">
        <f t="shared" si="257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8"/>
        <v/>
      </c>
      <c r="AI239" s="43" t="s">
        <v>0</v>
      </c>
      <c r="AJ239" s="209" t="str">
        <f t="shared" si="259"/>
        <v/>
      </c>
      <c r="AK239" s="150" t="str">
        <f t="shared" si="260"/>
        <v/>
      </c>
      <c r="AL239" s="43"/>
      <c r="AM239" s="48" t="str">
        <f t="shared" si="261"/>
        <v/>
      </c>
      <c r="AN239" s="27" t="str">
        <f t="shared" si="262"/>
        <v/>
      </c>
      <c r="AO239" s="69" t="str">
        <f t="shared" si="263"/>
        <v/>
      </c>
      <c r="AP239" s="69" t="str">
        <f t="shared" si="264"/>
        <v/>
      </c>
      <c r="AQ239" s="27" t="str">
        <f t="shared" si="265"/>
        <v/>
      </c>
      <c r="AR239" s="62" t="str">
        <f t="shared" si="266"/>
        <v/>
      </c>
      <c r="AS239" s="43" t="s">
        <v>0</v>
      </c>
      <c r="AT239" s="78" t="str">
        <f t="shared" si="267"/>
        <v/>
      </c>
      <c r="AU239" s="43" t="s">
        <v>0</v>
      </c>
      <c r="AV239" s="280" t="str">
        <f t="shared" si="313"/>
        <v/>
      </c>
      <c r="AW239" s="43" t="s">
        <v>0</v>
      </c>
      <c r="AX239" s="97"/>
      <c r="AY239" s="99"/>
      <c r="AZ239" s="43" t="s">
        <v>0</v>
      </c>
      <c r="BA239" s="236" t="str">
        <f t="shared" si="268"/>
        <v/>
      </c>
      <c r="BB239" s="43" t="s">
        <v>0</v>
      </c>
      <c r="BC239" s="48" t="str">
        <f t="shared" si="269"/>
        <v/>
      </c>
      <c r="BD239" s="69" t="str">
        <f>IF(AX239&amp;AY239="","",MAX(BD$12:BD238)+1)</f>
        <v/>
      </c>
      <c r="BE239" s="248" t="str">
        <f t="shared" si="270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1"/>
        <v/>
      </c>
      <c r="BI239" s="27" t="str">
        <f t="shared" si="272"/>
        <v/>
      </c>
      <c r="BJ239" s="69" t="str">
        <f t="shared" si="273"/>
        <v/>
      </c>
      <c r="BK239" s="49" t="str">
        <f t="shared" si="274"/>
        <v/>
      </c>
      <c r="BL239" s="43" t="s">
        <v>0</v>
      </c>
      <c r="BM239" s="48" t="str">
        <f t="shared" si="275"/>
        <v/>
      </c>
      <c r="BN239" s="27" t="str">
        <f t="shared" si="276"/>
        <v/>
      </c>
      <c r="BO239" s="69" t="str">
        <f t="shared" si="277"/>
        <v/>
      </c>
      <c r="BP239" s="69" t="str">
        <f t="shared" si="238"/>
        <v/>
      </c>
      <c r="BQ239" s="27" t="str">
        <f t="shared" si="239"/>
        <v/>
      </c>
      <c r="BR239" s="27" t="str" cm="1">
        <f t="array" ref="BR239">IFERROR(""&amp;INDEX(regNatjecatelj_klub,DI239),"")</f>
        <v/>
      </c>
      <c r="BS239" s="82" t="str">
        <f t="shared" si="278"/>
        <v/>
      </c>
      <c r="BT239" s="62" t="str">
        <f t="shared" si="279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0"/>
        <v/>
      </c>
      <c r="CA239" s="27" t="str">
        <f t="shared" si="281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2"/>
        <v/>
      </c>
      <c r="CE239" s="27" t="str">
        <f>IF(BX239="","",MAX(CE$12:CE238)+1)</f>
        <v/>
      </c>
      <c r="CF239" s="27" t="str">
        <f t="shared" si="283"/>
        <v/>
      </c>
      <c r="CG239" s="62" t="str">
        <f t="shared" si="284"/>
        <v/>
      </c>
      <c r="CH239" s="43" t="s">
        <v>0</v>
      </c>
      <c r="CI239" s="16" t="str">
        <f t="shared" si="285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6"/>
        <v/>
      </c>
      <c r="CP239" s="69" t="str">
        <f t="shared" si="287"/>
        <v/>
      </c>
      <c r="CQ239" s="216" t="str">
        <f t="shared" si="288"/>
        <v/>
      </c>
      <c r="CR239" s="217" t="str">
        <f t="shared" si="235"/>
        <v/>
      </c>
      <c r="CS239" s="150" t="str">
        <f t="shared" si="240"/>
        <v/>
      </c>
      <c r="CT239" s="43" t="s">
        <v>0</v>
      </c>
      <c r="CU239" s="276" t="str">
        <f t="shared" si="289"/>
        <v xml:space="preserve">
</v>
      </c>
      <c r="CV239" s="43" t="s">
        <v>0</v>
      </c>
      <c r="CW239" s="236" t="str">
        <f t="shared" si="241"/>
        <v/>
      </c>
      <c r="CX239" t="s">
        <v>0</v>
      </c>
      <c r="CY239" s="119" t="str">
        <f t="shared" si="242"/>
        <v/>
      </c>
      <c r="CZ239" t="s">
        <v>0</v>
      </c>
      <c r="DA239" s="48" t="str">
        <f t="shared" si="243"/>
        <v/>
      </c>
      <c r="DB239" s="62" t="str">
        <f t="shared" si="244"/>
        <v/>
      </c>
      <c r="DC239" t="s">
        <v>0</v>
      </c>
      <c r="DD239" s="16" t="str">
        <f t="shared" si="290"/>
        <v/>
      </c>
      <c r="DE239" s="43" t="s">
        <v>0</v>
      </c>
      <c r="DF239" s="16" t="str">
        <f t="shared" si="291"/>
        <v/>
      </c>
      <c r="DG239" s="43" t="s">
        <v>0</v>
      </c>
      <c r="DH239" s="48" t="str">
        <f t="shared" si="292"/>
        <v/>
      </c>
      <c r="DI239" s="49" t="str">
        <f t="shared" si="293"/>
        <v/>
      </c>
      <c r="DJ239" s="43" t="s">
        <v>0</v>
      </c>
      <c r="DK239" s="48" t="str">
        <f t="shared" si="294"/>
        <v/>
      </c>
      <c r="DL239" s="49" t="str">
        <f t="shared" si="295"/>
        <v/>
      </c>
      <c r="DM239" s="43" t="s">
        <v>0</v>
      </c>
      <c r="DN239" s="48" t="str">
        <f t="shared" si="296"/>
        <v/>
      </c>
      <c r="DO239" s="49" t="str">
        <f t="shared" si="297"/>
        <v/>
      </c>
      <c r="DP239" s="43" t="s">
        <v>0</v>
      </c>
      <c r="DQ239" s="54" t="str">
        <f t="shared" si="298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9"/>
        <v/>
      </c>
      <c r="DU239" s="69" t="str">
        <f t="shared" si="245"/>
        <v/>
      </c>
      <c r="DV239" s="69" t="str">
        <f t="shared" si="300"/>
        <v/>
      </c>
      <c r="DW239" s="69" t="str">
        <f t="shared" si="301"/>
        <v/>
      </c>
      <c r="DX239" s="62" t="str">
        <f t="shared" si="302"/>
        <v/>
      </c>
      <c r="DY239" s="43" t="s">
        <v>0</v>
      </c>
      <c r="DZ239" s="54" t="str">
        <f>IF(AN239="","",MAX(DZ$12:DZ238)+1)</f>
        <v/>
      </c>
      <c r="EA239" s="69" t="str">
        <f t="shared" si="303"/>
        <v/>
      </c>
      <c r="EB239" s="69" t="str">
        <f t="shared" si="304"/>
        <v/>
      </c>
      <c r="EC239" s="69" t="str">
        <f t="shared" si="305"/>
        <v/>
      </c>
      <c r="ED239" s="69" t="str">
        <f t="shared" si="306"/>
        <v/>
      </c>
      <c r="EE239" s="69" t="str">
        <f t="shared" si="246"/>
        <v/>
      </c>
      <c r="EF239" s="69" t="str">
        <f t="shared" si="307"/>
        <v/>
      </c>
      <c r="EG239" s="69" t="str">
        <f t="shared" si="308"/>
        <v/>
      </c>
      <c r="EH239" s="69" t="str">
        <f t="shared" si="247"/>
        <v/>
      </c>
      <c r="EI239" s="69" t="str">
        <f t="shared" si="309"/>
        <v/>
      </c>
      <c r="EJ239" s="49" t="str">
        <f t="shared" si="310"/>
        <v/>
      </c>
      <c r="EK239" s="43" t="s">
        <v>0</v>
      </c>
      <c r="EL239" s="16" t="str">
        <f t="shared" si="311"/>
        <v/>
      </c>
      <c r="EM239" s="43" t="s">
        <v>0</v>
      </c>
      <c r="EN239" s="16" t="str">
        <f t="shared" si="248"/>
        <v/>
      </c>
      <c r="EO239" s="43" t="s">
        <v>0</v>
      </c>
      <c r="EP239" s="167" t="str">
        <f t="shared" si="312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9"/>
        <v/>
      </c>
      <c r="P240" s="43"/>
      <c r="Q240" s="48" t="str">
        <f t="shared" si="250"/>
        <v/>
      </c>
      <c r="R240" s="69" t="str">
        <f>IF(Q240="","",IF(COUNTIF(Q$12:Q239,Q240)=0,R239+1,R239))</f>
        <v/>
      </c>
      <c r="S240" s="69" t="str">
        <f t="shared" si="251"/>
        <v/>
      </c>
      <c r="T240" s="69" t="str">
        <f t="shared" si="252"/>
        <v/>
      </c>
      <c r="U240" s="62" t="str">
        <f t="shared" si="253"/>
        <v/>
      </c>
      <c r="V240" s="43" t="s">
        <v>0</v>
      </c>
      <c r="W240" s="209" t="str">
        <f t="shared" si="254"/>
        <v/>
      </c>
      <c r="X240" s="259" t="str">
        <f t="shared" si="255"/>
        <v/>
      </c>
      <c r="Y240" s="210" t="str">
        <f t="shared" si="237"/>
        <v/>
      </c>
      <c r="Z240" s="43" t="s">
        <v>0</v>
      </c>
      <c r="AA240" s="48" t="str">
        <f t="shared" si="256"/>
        <v/>
      </c>
      <c r="AB240" s="69" t="str">
        <f t="shared" si="257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8"/>
        <v/>
      </c>
      <c r="AI240" s="43" t="s">
        <v>0</v>
      </c>
      <c r="AJ240" s="209" t="str">
        <f t="shared" si="259"/>
        <v/>
      </c>
      <c r="AK240" s="150" t="str">
        <f t="shared" si="260"/>
        <v/>
      </c>
      <c r="AL240" s="43"/>
      <c r="AM240" s="48" t="str">
        <f t="shared" si="261"/>
        <v/>
      </c>
      <c r="AN240" s="27" t="str">
        <f t="shared" si="262"/>
        <v/>
      </c>
      <c r="AO240" s="69" t="str">
        <f t="shared" si="263"/>
        <v/>
      </c>
      <c r="AP240" s="69" t="str">
        <f t="shared" si="264"/>
        <v/>
      </c>
      <c r="AQ240" s="27" t="str">
        <f t="shared" si="265"/>
        <v/>
      </c>
      <c r="AR240" s="62" t="str">
        <f t="shared" si="266"/>
        <v/>
      </c>
      <c r="AS240" s="43" t="s">
        <v>0</v>
      </c>
      <c r="AT240" s="78" t="str">
        <f t="shared" si="267"/>
        <v/>
      </c>
      <c r="AU240" s="43" t="s">
        <v>0</v>
      </c>
      <c r="AV240" s="280" t="str">
        <f t="shared" si="313"/>
        <v/>
      </c>
      <c r="AW240" s="43" t="s">
        <v>0</v>
      </c>
      <c r="AX240" s="97"/>
      <c r="AY240" s="99"/>
      <c r="AZ240" s="43" t="s">
        <v>0</v>
      </c>
      <c r="BA240" s="236" t="str">
        <f t="shared" si="268"/>
        <v/>
      </c>
      <c r="BB240" s="43" t="s">
        <v>0</v>
      </c>
      <c r="BC240" s="48" t="str">
        <f t="shared" si="269"/>
        <v/>
      </c>
      <c r="BD240" s="69" t="str">
        <f>IF(AX240&amp;AY240="","",MAX(BD$12:BD239)+1)</f>
        <v/>
      </c>
      <c r="BE240" s="248" t="str">
        <f t="shared" si="270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1"/>
        <v/>
      </c>
      <c r="BI240" s="27" t="str">
        <f t="shared" si="272"/>
        <v/>
      </c>
      <c r="BJ240" s="69" t="str">
        <f t="shared" si="273"/>
        <v/>
      </c>
      <c r="BK240" s="49" t="str">
        <f t="shared" si="274"/>
        <v/>
      </c>
      <c r="BL240" s="43" t="s">
        <v>0</v>
      </c>
      <c r="BM240" s="48" t="str">
        <f t="shared" si="275"/>
        <v/>
      </c>
      <c r="BN240" s="27" t="str">
        <f t="shared" si="276"/>
        <v/>
      </c>
      <c r="BO240" s="69" t="str">
        <f t="shared" si="277"/>
        <v/>
      </c>
      <c r="BP240" s="69" t="str">
        <f t="shared" si="238"/>
        <v/>
      </c>
      <c r="BQ240" s="27" t="str">
        <f t="shared" si="239"/>
        <v/>
      </c>
      <c r="BR240" s="27" t="str" cm="1">
        <f t="array" ref="BR240">IFERROR(""&amp;INDEX(regNatjecatelj_klub,DI240),"")</f>
        <v/>
      </c>
      <c r="BS240" s="82" t="str">
        <f t="shared" si="278"/>
        <v/>
      </c>
      <c r="BT240" s="62" t="str">
        <f t="shared" si="279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0"/>
        <v/>
      </c>
      <c r="CA240" s="27" t="str">
        <f t="shared" si="281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2"/>
        <v/>
      </c>
      <c r="CE240" s="27" t="str">
        <f>IF(BX240="","",MAX(CE$12:CE239)+1)</f>
        <v/>
      </c>
      <c r="CF240" s="27" t="str">
        <f t="shared" si="283"/>
        <v/>
      </c>
      <c r="CG240" s="62" t="str">
        <f t="shared" si="284"/>
        <v/>
      </c>
      <c r="CH240" s="43" t="s">
        <v>0</v>
      </c>
      <c r="CI240" s="16" t="str">
        <f t="shared" si="285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6"/>
        <v/>
      </c>
      <c r="CP240" s="69" t="str">
        <f t="shared" si="287"/>
        <v/>
      </c>
      <c r="CQ240" s="216" t="str">
        <f t="shared" si="288"/>
        <v/>
      </c>
      <c r="CR240" s="217" t="str">
        <f t="shared" si="235"/>
        <v/>
      </c>
      <c r="CS240" s="150" t="str">
        <f t="shared" si="240"/>
        <v/>
      </c>
      <c r="CT240" s="43" t="s">
        <v>0</v>
      </c>
      <c r="CU240" s="276" t="str">
        <f t="shared" si="289"/>
        <v xml:space="preserve">
</v>
      </c>
      <c r="CV240" s="43" t="s">
        <v>0</v>
      </c>
      <c r="CW240" s="236" t="str">
        <f t="shared" si="241"/>
        <v/>
      </c>
      <c r="CX240" t="s">
        <v>0</v>
      </c>
      <c r="CY240" s="119" t="str">
        <f t="shared" si="242"/>
        <v/>
      </c>
      <c r="CZ240" t="s">
        <v>0</v>
      </c>
      <c r="DA240" s="48" t="str">
        <f t="shared" si="243"/>
        <v/>
      </c>
      <c r="DB240" s="62" t="str">
        <f t="shared" si="244"/>
        <v/>
      </c>
      <c r="DC240" t="s">
        <v>0</v>
      </c>
      <c r="DD240" s="16" t="str">
        <f t="shared" si="290"/>
        <v/>
      </c>
      <c r="DE240" s="43" t="s">
        <v>0</v>
      </c>
      <c r="DF240" s="16" t="str">
        <f t="shared" si="291"/>
        <v/>
      </c>
      <c r="DG240" s="43" t="s">
        <v>0</v>
      </c>
      <c r="DH240" s="48" t="str">
        <f t="shared" si="292"/>
        <v/>
      </c>
      <c r="DI240" s="49" t="str">
        <f t="shared" si="293"/>
        <v/>
      </c>
      <c r="DJ240" s="43" t="s">
        <v>0</v>
      </c>
      <c r="DK240" s="48" t="str">
        <f t="shared" si="294"/>
        <v/>
      </c>
      <c r="DL240" s="49" t="str">
        <f t="shared" si="295"/>
        <v/>
      </c>
      <c r="DM240" s="43" t="s">
        <v>0</v>
      </c>
      <c r="DN240" s="48" t="str">
        <f t="shared" si="296"/>
        <v/>
      </c>
      <c r="DO240" s="49" t="str">
        <f t="shared" si="297"/>
        <v/>
      </c>
      <c r="DP240" s="43" t="s">
        <v>0</v>
      </c>
      <c r="DQ240" s="54" t="str">
        <f t="shared" si="298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9"/>
        <v/>
      </c>
      <c r="DU240" s="69" t="str">
        <f t="shared" si="245"/>
        <v/>
      </c>
      <c r="DV240" s="69" t="str">
        <f t="shared" si="300"/>
        <v/>
      </c>
      <c r="DW240" s="69" t="str">
        <f t="shared" si="301"/>
        <v/>
      </c>
      <c r="DX240" s="62" t="str">
        <f t="shared" si="302"/>
        <v/>
      </c>
      <c r="DY240" s="43" t="s">
        <v>0</v>
      </c>
      <c r="DZ240" s="54" t="str">
        <f>IF(AN240="","",MAX(DZ$12:DZ239)+1)</f>
        <v/>
      </c>
      <c r="EA240" s="69" t="str">
        <f t="shared" si="303"/>
        <v/>
      </c>
      <c r="EB240" s="69" t="str">
        <f t="shared" si="304"/>
        <v/>
      </c>
      <c r="EC240" s="69" t="str">
        <f t="shared" si="305"/>
        <v/>
      </c>
      <c r="ED240" s="69" t="str">
        <f t="shared" si="306"/>
        <v/>
      </c>
      <c r="EE240" s="69" t="str">
        <f t="shared" si="246"/>
        <v/>
      </c>
      <c r="EF240" s="69" t="str">
        <f t="shared" si="307"/>
        <v/>
      </c>
      <c r="EG240" s="69" t="str">
        <f t="shared" si="308"/>
        <v/>
      </c>
      <c r="EH240" s="69" t="str">
        <f t="shared" si="247"/>
        <v/>
      </c>
      <c r="EI240" s="69" t="str">
        <f t="shared" si="309"/>
        <v/>
      </c>
      <c r="EJ240" s="49" t="str">
        <f t="shared" si="310"/>
        <v/>
      </c>
      <c r="EK240" s="43" t="s">
        <v>0</v>
      </c>
      <c r="EL240" s="16" t="str">
        <f t="shared" si="311"/>
        <v/>
      </c>
      <c r="EM240" s="43" t="s">
        <v>0</v>
      </c>
      <c r="EN240" s="16" t="str">
        <f t="shared" si="248"/>
        <v/>
      </c>
      <c r="EO240" s="43" t="s">
        <v>0</v>
      </c>
      <c r="EP240" s="167" t="str">
        <f t="shared" si="312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9"/>
        <v/>
      </c>
      <c r="P241" s="43"/>
      <c r="Q241" s="48" t="str">
        <f t="shared" si="250"/>
        <v/>
      </c>
      <c r="R241" s="69" t="str">
        <f>IF(Q241="","",IF(COUNTIF(Q$12:Q240,Q241)=0,R240+1,R240))</f>
        <v/>
      </c>
      <c r="S241" s="69" t="str">
        <f t="shared" si="251"/>
        <v/>
      </c>
      <c r="T241" s="69" t="str">
        <f t="shared" si="252"/>
        <v/>
      </c>
      <c r="U241" s="62" t="str">
        <f t="shared" si="253"/>
        <v/>
      </c>
      <c r="V241" s="43" t="s">
        <v>0</v>
      </c>
      <c r="W241" s="209" t="str">
        <f t="shared" si="254"/>
        <v/>
      </c>
      <c r="X241" s="259" t="str">
        <f t="shared" si="255"/>
        <v/>
      </c>
      <c r="Y241" s="210" t="str">
        <f t="shared" si="237"/>
        <v/>
      </c>
      <c r="Z241" s="43" t="s">
        <v>0</v>
      </c>
      <c r="AA241" s="48" t="str">
        <f t="shared" si="256"/>
        <v/>
      </c>
      <c r="AB241" s="69" t="str">
        <f t="shared" si="257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8"/>
        <v/>
      </c>
      <c r="AI241" s="43" t="s">
        <v>0</v>
      </c>
      <c r="AJ241" s="209" t="str">
        <f t="shared" si="259"/>
        <v/>
      </c>
      <c r="AK241" s="150" t="str">
        <f t="shared" si="260"/>
        <v/>
      </c>
      <c r="AL241" s="43"/>
      <c r="AM241" s="48" t="str">
        <f t="shared" si="261"/>
        <v/>
      </c>
      <c r="AN241" s="27" t="str">
        <f t="shared" si="262"/>
        <v/>
      </c>
      <c r="AO241" s="69" t="str">
        <f t="shared" si="263"/>
        <v/>
      </c>
      <c r="AP241" s="69" t="str">
        <f t="shared" si="264"/>
        <v/>
      </c>
      <c r="AQ241" s="27" t="str">
        <f t="shared" si="265"/>
        <v/>
      </c>
      <c r="AR241" s="62" t="str">
        <f t="shared" si="266"/>
        <v/>
      </c>
      <c r="AS241" s="43" t="s">
        <v>0</v>
      </c>
      <c r="AT241" s="78" t="str">
        <f t="shared" si="267"/>
        <v/>
      </c>
      <c r="AU241" s="43" t="s">
        <v>0</v>
      </c>
      <c r="AV241" s="280" t="str">
        <f t="shared" si="313"/>
        <v/>
      </c>
      <c r="AW241" s="43" t="s">
        <v>0</v>
      </c>
      <c r="AX241" s="97"/>
      <c r="AY241" s="99"/>
      <c r="AZ241" s="43" t="s">
        <v>0</v>
      </c>
      <c r="BA241" s="236" t="str">
        <f t="shared" si="268"/>
        <v/>
      </c>
      <c r="BB241" s="43" t="s">
        <v>0</v>
      </c>
      <c r="BC241" s="48" t="str">
        <f t="shared" si="269"/>
        <v/>
      </c>
      <c r="BD241" s="69" t="str">
        <f>IF(AX241&amp;AY241="","",MAX(BD$12:BD240)+1)</f>
        <v/>
      </c>
      <c r="BE241" s="248" t="str">
        <f t="shared" si="270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1"/>
        <v/>
      </c>
      <c r="BI241" s="27" t="str">
        <f t="shared" si="272"/>
        <v/>
      </c>
      <c r="BJ241" s="69" t="str">
        <f t="shared" si="273"/>
        <v/>
      </c>
      <c r="BK241" s="49" t="str">
        <f t="shared" si="274"/>
        <v/>
      </c>
      <c r="BL241" s="43" t="s">
        <v>0</v>
      </c>
      <c r="BM241" s="48" t="str">
        <f t="shared" si="275"/>
        <v/>
      </c>
      <c r="BN241" s="27" t="str">
        <f t="shared" si="276"/>
        <v/>
      </c>
      <c r="BO241" s="69" t="str">
        <f t="shared" si="277"/>
        <v/>
      </c>
      <c r="BP241" s="69" t="str">
        <f t="shared" si="238"/>
        <v/>
      </c>
      <c r="BQ241" s="27" t="str">
        <f t="shared" si="239"/>
        <v/>
      </c>
      <c r="BR241" s="27" t="str" cm="1">
        <f t="array" ref="BR241">IFERROR(""&amp;INDEX(regNatjecatelj_klub,DI241),"")</f>
        <v/>
      </c>
      <c r="BS241" s="82" t="str">
        <f t="shared" si="278"/>
        <v/>
      </c>
      <c r="BT241" s="62" t="str">
        <f t="shared" si="279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0"/>
        <v/>
      </c>
      <c r="CA241" s="27" t="str">
        <f t="shared" si="281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2"/>
        <v/>
      </c>
      <c r="CE241" s="27" t="str">
        <f>IF(BX241="","",MAX(CE$12:CE240)+1)</f>
        <v/>
      </c>
      <c r="CF241" s="27" t="str">
        <f t="shared" si="283"/>
        <v/>
      </c>
      <c r="CG241" s="62" t="str">
        <f t="shared" si="284"/>
        <v/>
      </c>
      <c r="CH241" s="43" t="s">
        <v>0</v>
      </c>
      <c r="CI241" s="16" t="str">
        <f t="shared" si="285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6"/>
        <v/>
      </c>
      <c r="CP241" s="69" t="str">
        <f t="shared" si="287"/>
        <v/>
      </c>
      <c r="CQ241" s="216" t="str">
        <f t="shared" si="288"/>
        <v/>
      </c>
      <c r="CR241" s="217" t="str">
        <f t="shared" si="235"/>
        <v/>
      </c>
      <c r="CS241" s="150" t="str">
        <f t="shared" si="240"/>
        <v/>
      </c>
      <c r="CT241" s="43" t="s">
        <v>0</v>
      </c>
      <c r="CU241" s="276" t="str">
        <f t="shared" si="289"/>
        <v xml:space="preserve">
</v>
      </c>
      <c r="CV241" s="43" t="s">
        <v>0</v>
      </c>
      <c r="CW241" s="236" t="str">
        <f t="shared" si="241"/>
        <v/>
      </c>
      <c r="CX241" t="s">
        <v>0</v>
      </c>
      <c r="CY241" s="119" t="str">
        <f t="shared" si="242"/>
        <v/>
      </c>
      <c r="CZ241" t="s">
        <v>0</v>
      </c>
      <c r="DA241" s="48" t="str">
        <f t="shared" si="243"/>
        <v/>
      </c>
      <c r="DB241" s="62" t="str">
        <f t="shared" si="244"/>
        <v/>
      </c>
      <c r="DC241" t="s">
        <v>0</v>
      </c>
      <c r="DD241" s="16" t="str">
        <f t="shared" si="290"/>
        <v/>
      </c>
      <c r="DE241" s="43" t="s">
        <v>0</v>
      </c>
      <c r="DF241" s="16" t="str">
        <f t="shared" si="291"/>
        <v/>
      </c>
      <c r="DG241" s="43" t="s">
        <v>0</v>
      </c>
      <c r="DH241" s="48" t="str">
        <f t="shared" si="292"/>
        <v/>
      </c>
      <c r="DI241" s="49" t="str">
        <f t="shared" si="293"/>
        <v/>
      </c>
      <c r="DJ241" s="43" t="s">
        <v>0</v>
      </c>
      <c r="DK241" s="48" t="str">
        <f t="shared" si="294"/>
        <v/>
      </c>
      <c r="DL241" s="49" t="str">
        <f t="shared" si="295"/>
        <v/>
      </c>
      <c r="DM241" s="43" t="s">
        <v>0</v>
      </c>
      <c r="DN241" s="48" t="str">
        <f t="shared" si="296"/>
        <v/>
      </c>
      <c r="DO241" s="49" t="str">
        <f t="shared" si="297"/>
        <v/>
      </c>
      <c r="DP241" s="43" t="s">
        <v>0</v>
      </c>
      <c r="DQ241" s="54" t="str">
        <f t="shared" si="298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9"/>
        <v/>
      </c>
      <c r="DU241" s="69" t="str">
        <f t="shared" si="245"/>
        <v/>
      </c>
      <c r="DV241" s="69" t="str">
        <f t="shared" si="300"/>
        <v/>
      </c>
      <c r="DW241" s="69" t="str">
        <f t="shared" si="301"/>
        <v/>
      </c>
      <c r="DX241" s="62" t="str">
        <f t="shared" si="302"/>
        <v/>
      </c>
      <c r="DY241" s="43" t="s">
        <v>0</v>
      </c>
      <c r="DZ241" s="54" t="str">
        <f>IF(AN241="","",MAX(DZ$12:DZ240)+1)</f>
        <v/>
      </c>
      <c r="EA241" s="69" t="str">
        <f t="shared" si="303"/>
        <v/>
      </c>
      <c r="EB241" s="69" t="str">
        <f t="shared" si="304"/>
        <v/>
      </c>
      <c r="EC241" s="69" t="str">
        <f t="shared" si="305"/>
        <v/>
      </c>
      <c r="ED241" s="69" t="str">
        <f t="shared" si="306"/>
        <v/>
      </c>
      <c r="EE241" s="69" t="str">
        <f t="shared" si="246"/>
        <v/>
      </c>
      <c r="EF241" s="69" t="str">
        <f t="shared" si="307"/>
        <v/>
      </c>
      <c r="EG241" s="69" t="str">
        <f t="shared" si="308"/>
        <v/>
      </c>
      <c r="EH241" s="69" t="str">
        <f t="shared" si="247"/>
        <v/>
      </c>
      <c r="EI241" s="69" t="str">
        <f t="shared" si="309"/>
        <v/>
      </c>
      <c r="EJ241" s="49" t="str">
        <f t="shared" si="310"/>
        <v/>
      </c>
      <c r="EK241" s="43" t="s">
        <v>0</v>
      </c>
      <c r="EL241" s="16" t="str">
        <f t="shared" si="311"/>
        <v/>
      </c>
      <c r="EM241" s="43" t="s">
        <v>0</v>
      </c>
      <c r="EN241" s="16" t="str">
        <f t="shared" si="248"/>
        <v/>
      </c>
      <c r="EO241" s="43" t="s">
        <v>0</v>
      </c>
      <c r="EP241" s="167" t="str">
        <f t="shared" si="312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9"/>
        <v/>
      </c>
      <c r="P242" s="43"/>
      <c r="Q242" s="48" t="str">
        <f t="shared" si="250"/>
        <v/>
      </c>
      <c r="R242" s="69" t="str">
        <f>IF(Q242="","",IF(COUNTIF(Q$12:Q241,Q242)=0,R241+1,R241))</f>
        <v/>
      </c>
      <c r="S242" s="69" t="str">
        <f t="shared" si="251"/>
        <v/>
      </c>
      <c r="T242" s="69" t="str">
        <f t="shared" si="252"/>
        <v/>
      </c>
      <c r="U242" s="62" t="str">
        <f t="shared" si="253"/>
        <v/>
      </c>
      <c r="V242" s="43" t="s">
        <v>0</v>
      </c>
      <c r="W242" s="209" t="str">
        <f t="shared" si="254"/>
        <v/>
      </c>
      <c r="X242" s="259" t="str">
        <f t="shared" si="255"/>
        <v/>
      </c>
      <c r="Y242" s="210" t="str">
        <f t="shared" si="237"/>
        <v/>
      </c>
      <c r="Z242" s="43" t="s">
        <v>0</v>
      </c>
      <c r="AA242" s="48" t="str">
        <f t="shared" si="256"/>
        <v/>
      </c>
      <c r="AB242" s="69" t="str">
        <f t="shared" si="257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8"/>
        <v/>
      </c>
      <c r="AI242" s="43" t="s">
        <v>0</v>
      </c>
      <c r="AJ242" s="209" t="str">
        <f t="shared" si="259"/>
        <v/>
      </c>
      <c r="AK242" s="150" t="str">
        <f t="shared" si="260"/>
        <v/>
      </c>
      <c r="AL242" s="43"/>
      <c r="AM242" s="48" t="str">
        <f t="shared" si="261"/>
        <v/>
      </c>
      <c r="AN242" s="27" t="str">
        <f t="shared" si="262"/>
        <v/>
      </c>
      <c r="AO242" s="69" t="str">
        <f t="shared" si="263"/>
        <v/>
      </c>
      <c r="AP242" s="69" t="str">
        <f t="shared" si="264"/>
        <v/>
      </c>
      <c r="AQ242" s="27" t="str">
        <f t="shared" si="265"/>
        <v/>
      </c>
      <c r="AR242" s="62" t="str">
        <f t="shared" si="266"/>
        <v/>
      </c>
      <c r="AS242" s="43" t="s">
        <v>0</v>
      </c>
      <c r="AT242" s="78" t="str">
        <f t="shared" si="267"/>
        <v/>
      </c>
      <c r="AU242" s="43" t="s">
        <v>0</v>
      </c>
      <c r="AV242" s="280" t="str">
        <f t="shared" si="313"/>
        <v/>
      </c>
      <c r="AW242" s="43" t="s">
        <v>0</v>
      </c>
      <c r="AX242" s="97"/>
      <c r="AY242" s="99"/>
      <c r="AZ242" s="43" t="s">
        <v>0</v>
      </c>
      <c r="BA242" s="236" t="str">
        <f t="shared" si="268"/>
        <v/>
      </c>
      <c r="BB242" s="43" t="s">
        <v>0</v>
      </c>
      <c r="BC242" s="48" t="str">
        <f t="shared" si="269"/>
        <v/>
      </c>
      <c r="BD242" s="69" t="str">
        <f>IF(AX242&amp;AY242="","",MAX(BD$12:BD241)+1)</f>
        <v/>
      </c>
      <c r="BE242" s="248" t="str">
        <f t="shared" si="270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1"/>
        <v/>
      </c>
      <c r="BI242" s="27" t="str">
        <f t="shared" si="272"/>
        <v/>
      </c>
      <c r="BJ242" s="69" t="str">
        <f t="shared" si="273"/>
        <v/>
      </c>
      <c r="BK242" s="49" t="str">
        <f t="shared" si="274"/>
        <v/>
      </c>
      <c r="BL242" s="43" t="s">
        <v>0</v>
      </c>
      <c r="BM242" s="48" t="str">
        <f t="shared" si="275"/>
        <v/>
      </c>
      <c r="BN242" s="27" t="str">
        <f t="shared" si="276"/>
        <v/>
      </c>
      <c r="BO242" s="69" t="str">
        <f t="shared" si="277"/>
        <v/>
      </c>
      <c r="BP242" s="69" t="str">
        <f t="shared" si="238"/>
        <v/>
      </c>
      <c r="BQ242" s="27" t="str">
        <f t="shared" si="239"/>
        <v/>
      </c>
      <c r="BR242" s="27" t="str" cm="1">
        <f t="array" ref="BR242">IFERROR(""&amp;INDEX(regNatjecatelj_klub,DI242),"")</f>
        <v/>
      </c>
      <c r="BS242" s="82" t="str">
        <f t="shared" si="278"/>
        <v/>
      </c>
      <c r="BT242" s="62" t="str">
        <f t="shared" si="279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0"/>
        <v/>
      </c>
      <c r="CA242" s="27" t="str">
        <f t="shared" si="281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2"/>
        <v/>
      </c>
      <c r="CE242" s="27" t="str">
        <f>IF(BX242="","",MAX(CE$12:CE241)+1)</f>
        <v/>
      </c>
      <c r="CF242" s="27" t="str">
        <f t="shared" si="283"/>
        <v/>
      </c>
      <c r="CG242" s="62" t="str">
        <f t="shared" si="284"/>
        <v/>
      </c>
      <c r="CH242" s="43" t="s">
        <v>0</v>
      </c>
      <c r="CI242" s="16" t="str">
        <f t="shared" si="285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6"/>
        <v/>
      </c>
      <c r="CP242" s="69" t="str">
        <f t="shared" si="287"/>
        <v/>
      </c>
      <c r="CQ242" s="216" t="str">
        <f t="shared" si="288"/>
        <v/>
      </c>
      <c r="CR242" s="217" t="str">
        <f t="shared" si="235"/>
        <v/>
      </c>
      <c r="CS242" s="150" t="str">
        <f t="shared" si="240"/>
        <v/>
      </c>
      <c r="CT242" s="43" t="s">
        <v>0</v>
      </c>
      <c r="CU242" s="276" t="str">
        <f t="shared" si="289"/>
        <v xml:space="preserve">
</v>
      </c>
      <c r="CV242" s="43" t="s">
        <v>0</v>
      </c>
      <c r="CW242" s="236" t="str">
        <f t="shared" si="241"/>
        <v/>
      </c>
      <c r="CX242" t="s">
        <v>0</v>
      </c>
      <c r="CY242" s="119" t="str">
        <f t="shared" si="242"/>
        <v/>
      </c>
      <c r="CZ242" t="s">
        <v>0</v>
      </c>
      <c r="DA242" s="48" t="str">
        <f t="shared" si="243"/>
        <v/>
      </c>
      <c r="DB242" s="62" t="str">
        <f t="shared" si="244"/>
        <v/>
      </c>
      <c r="DC242" t="s">
        <v>0</v>
      </c>
      <c r="DD242" s="16" t="str">
        <f t="shared" si="290"/>
        <v/>
      </c>
      <c r="DE242" s="43" t="s">
        <v>0</v>
      </c>
      <c r="DF242" s="16" t="str">
        <f t="shared" si="291"/>
        <v/>
      </c>
      <c r="DG242" s="43" t="s">
        <v>0</v>
      </c>
      <c r="DH242" s="48" t="str">
        <f t="shared" si="292"/>
        <v/>
      </c>
      <c r="DI242" s="49" t="str">
        <f t="shared" si="293"/>
        <v/>
      </c>
      <c r="DJ242" s="43" t="s">
        <v>0</v>
      </c>
      <c r="DK242" s="48" t="str">
        <f t="shared" si="294"/>
        <v/>
      </c>
      <c r="DL242" s="49" t="str">
        <f t="shared" si="295"/>
        <v/>
      </c>
      <c r="DM242" s="43" t="s">
        <v>0</v>
      </c>
      <c r="DN242" s="48" t="str">
        <f t="shared" si="296"/>
        <v/>
      </c>
      <c r="DO242" s="49" t="str">
        <f t="shared" si="297"/>
        <v/>
      </c>
      <c r="DP242" s="43" t="s">
        <v>0</v>
      </c>
      <c r="DQ242" s="54" t="str">
        <f t="shared" si="298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9"/>
        <v/>
      </c>
      <c r="DU242" s="69" t="str">
        <f t="shared" si="245"/>
        <v/>
      </c>
      <c r="DV242" s="69" t="str">
        <f t="shared" si="300"/>
        <v/>
      </c>
      <c r="DW242" s="69" t="str">
        <f t="shared" si="301"/>
        <v/>
      </c>
      <c r="DX242" s="62" t="str">
        <f t="shared" si="302"/>
        <v/>
      </c>
      <c r="DY242" s="43" t="s">
        <v>0</v>
      </c>
      <c r="DZ242" s="54" t="str">
        <f>IF(AN242="","",MAX(DZ$12:DZ241)+1)</f>
        <v/>
      </c>
      <c r="EA242" s="69" t="str">
        <f t="shared" si="303"/>
        <v/>
      </c>
      <c r="EB242" s="69" t="str">
        <f t="shared" si="304"/>
        <v/>
      </c>
      <c r="EC242" s="69" t="str">
        <f t="shared" si="305"/>
        <v/>
      </c>
      <c r="ED242" s="69" t="str">
        <f t="shared" si="306"/>
        <v/>
      </c>
      <c r="EE242" s="69" t="str">
        <f t="shared" si="246"/>
        <v/>
      </c>
      <c r="EF242" s="69" t="str">
        <f t="shared" si="307"/>
        <v/>
      </c>
      <c r="EG242" s="69" t="str">
        <f t="shared" si="308"/>
        <v/>
      </c>
      <c r="EH242" s="69" t="str">
        <f t="shared" si="247"/>
        <v/>
      </c>
      <c r="EI242" s="69" t="str">
        <f t="shared" si="309"/>
        <v/>
      </c>
      <c r="EJ242" s="49" t="str">
        <f t="shared" si="310"/>
        <v/>
      </c>
      <c r="EK242" s="43" t="s">
        <v>0</v>
      </c>
      <c r="EL242" s="16" t="str">
        <f t="shared" si="311"/>
        <v/>
      </c>
      <c r="EM242" s="43" t="s">
        <v>0</v>
      </c>
      <c r="EN242" s="16" t="str">
        <f t="shared" si="248"/>
        <v/>
      </c>
      <c r="EO242" s="43" t="s">
        <v>0</v>
      </c>
      <c r="EP242" s="167" t="str">
        <f t="shared" si="312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9"/>
        <v/>
      </c>
      <c r="P243" s="43"/>
      <c r="Q243" s="48" t="str">
        <f t="shared" si="250"/>
        <v/>
      </c>
      <c r="R243" s="69" t="str">
        <f>IF(Q243="","",IF(COUNTIF(Q$12:Q242,Q243)=0,R242+1,R242))</f>
        <v/>
      </c>
      <c r="S243" s="69" t="str">
        <f t="shared" si="251"/>
        <v/>
      </c>
      <c r="T243" s="69" t="str">
        <f t="shared" si="252"/>
        <v/>
      </c>
      <c r="U243" s="62" t="str">
        <f t="shared" si="253"/>
        <v/>
      </c>
      <c r="V243" s="43" t="s">
        <v>0</v>
      </c>
      <c r="W243" s="209" t="str">
        <f t="shared" si="254"/>
        <v/>
      </c>
      <c r="X243" s="259" t="str">
        <f t="shared" si="255"/>
        <v/>
      </c>
      <c r="Y243" s="210" t="str">
        <f t="shared" si="237"/>
        <v/>
      </c>
      <c r="Z243" s="43" t="s">
        <v>0</v>
      </c>
      <c r="AA243" s="48" t="str">
        <f t="shared" si="256"/>
        <v/>
      </c>
      <c r="AB243" s="69" t="str">
        <f t="shared" si="257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8"/>
        <v/>
      </c>
      <c r="AI243" s="43" t="s">
        <v>0</v>
      </c>
      <c r="AJ243" s="209" t="str">
        <f t="shared" si="259"/>
        <v/>
      </c>
      <c r="AK243" s="150" t="str">
        <f t="shared" si="260"/>
        <v/>
      </c>
      <c r="AL243" s="43"/>
      <c r="AM243" s="48" t="str">
        <f t="shared" si="261"/>
        <v/>
      </c>
      <c r="AN243" s="27" t="str">
        <f t="shared" si="262"/>
        <v/>
      </c>
      <c r="AO243" s="69" t="str">
        <f t="shared" si="263"/>
        <v/>
      </c>
      <c r="AP243" s="69" t="str">
        <f t="shared" si="264"/>
        <v/>
      </c>
      <c r="AQ243" s="27" t="str">
        <f t="shared" si="265"/>
        <v/>
      </c>
      <c r="AR243" s="62" t="str">
        <f t="shared" si="266"/>
        <v/>
      </c>
      <c r="AS243" s="43" t="s">
        <v>0</v>
      </c>
      <c r="AT243" s="78" t="str">
        <f t="shared" si="267"/>
        <v/>
      </c>
      <c r="AU243" s="43" t="s">
        <v>0</v>
      </c>
      <c r="AV243" s="280" t="str">
        <f t="shared" si="313"/>
        <v/>
      </c>
      <c r="AW243" s="43" t="s">
        <v>0</v>
      </c>
      <c r="AX243" s="97"/>
      <c r="AY243" s="99"/>
      <c r="AZ243" s="43" t="s">
        <v>0</v>
      </c>
      <c r="BA243" s="236" t="str">
        <f t="shared" si="268"/>
        <v/>
      </c>
      <c r="BB243" s="43" t="s">
        <v>0</v>
      </c>
      <c r="BC243" s="48" t="str">
        <f t="shared" si="269"/>
        <v/>
      </c>
      <c r="BD243" s="69" t="str">
        <f>IF(AX243&amp;AY243="","",MAX(BD$12:BD242)+1)</f>
        <v/>
      </c>
      <c r="BE243" s="248" t="str">
        <f t="shared" si="270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1"/>
        <v/>
      </c>
      <c r="BI243" s="27" t="str">
        <f t="shared" si="272"/>
        <v/>
      </c>
      <c r="BJ243" s="69" t="str">
        <f t="shared" si="273"/>
        <v/>
      </c>
      <c r="BK243" s="49" t="str">
        <f t="shared" si="274"/>
        <v/>
      </c>
      <c r="BL243" s="43" t="s">
        <v>0</v>
      </c>
      <c r="BM243" s="48" t="str">
        <f t="shared" si="275"/>
        <v/>
      </c>
      <c r="BN243" s="27" t="str">
        <f t="shared" si="276"/>
        <v/>
      </c>
      <c r="BO243" s="69" t="str">
        <f t="shared" si="277"/>
        <v/>
      </c>
      <c r="BP243" s="69" t="str">
        <f t="shared" si="238"/>
        <v/>
      </c>
      <c r="BQ243" s="27" t="str">
        <f t="shared" si="239"/>
        <v/>
      </c>
      <c r="BR243" s="27" t="str" cm="1">
        <f t="array" ref="BR243">IFERROR(""&amp;INDEX(regNatjecatelj_klub,DI243),"")</f>
        <v/>
      </c>
      <c r="BS243" s="82" t="str">
        <f t="shared" si="278"/>
        <v/>
      </c>
      <c r="BT243" s="62" t="str">
        <f t="shared" si="279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0"/>
        <v/>
      </c>
      <c r="CA243" s="27" t="str">
        <f t="shared" si="281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2"/>
        <v/>
      </c>
      <c r="CE243" s="27" t="str">
        <f>IF(BX243="","",MAX(CE$12:CE242)+1)</f>
        <v/>
      </c>
      <c r="CF243" s="27" t="str">
        <f t="shared" si="283"/>
        <v/>
      </c>
      <c r="CG243" s="62" t="str">
        <f t="shared" si="284"/>
        <v/>
      </c>
      <c r="CH243" s="43" t="s">
        <v>0</v>
      </c>
      <c r="CI243" s="16" t="str">
        <f t="shared" si="285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6"/>
        <v/>
      </c>
      <c r="CP243" s="69" t="str">
        <f t="shared" si="287"/>
        <v/>
      </c>
      <c r="CQ243" s="216" t="str">
        <f t="shared" si="288"/>
        <v/>
      </c>
      <c r="CR243" s="217" t="str">
        <f t="shared" si="235"/>
        <v/>
      </c>
      <c r="CS243" s="150" t="str">
        <f t="shared" si="240"/>
        <v/>
      </c>
      <c r="CT243" s="43" t="s">
        <v>0</v>
      </c>
      <c r="CU243" s="276" t="str">
        <f t="shared" si="289"/>
        <v xml:space="preserve">
</v>
      </c>
      <c r="CV243" s="43" t="s">
        <v>0</v>
      </c>
      <c r="CW243" s="236" t="str">
        <f t="shared" si="241"/>
        <v/>
      </c>
      <c r="CX243" t="s">
        <v>0</v>
      </c>
      <c r="CY243" s="119" t="str">
        <f t="shared" si="242"/>
        <v/>
      </c>
      <c r="CZ243" t="s">
        <v>0</v>
      </c>
      <c r="DA243" s="48" t="str">
        <f t="shared" si="243"/>
        <v/>
      </c>
      <c r="DB243" s="62" t="str">
        <f t="shared" si="244"/>
        <v/>
      </c>
      <c r="DC243" t="s">
        <v>0</v>
      </c>
      <c r="DD243" s="16" t="str">
        <f t="shared" si="290"/>
        <v/>
      </c>
      <c r="DE243" s="43" t="s">
        <v>0</v>
      </c>
      <c r="DF243" s="16" t="str">
        <f t="shared" si="291"/>
        <v/>
      </c>
      <c r="DG243" s="43" t="s">
        <v>0</v>
      </c>
      <c r="DH243" s="48" t="str">
        <f t="shared" si="292"/>
        <v/>
      </c>
      <c r="DI243" s="49" t="str">
        <f t="shared" si="293"/>
        <v/>
      </c>
      <c r="DJ243" s="43" t="s">
        <v>0</v>
      </c>
      <c r="DK243" s="48" t="str">
        <f t="shared" si="294"/>
        <v/>
      </c>
      <c r="DL243" s="49" t="str">
        <f t="shared" si="295"/>
        <v/>
      </c>
      <c r="DM243" s="43" t="s">
        <v>0</v>
      </c>
      <c r="DN243" s="48" t="str">
        <f t="shared" si="296"/>
        <v/>
      </c>
      <c r="DO243" s="49" t="str">
        <f t="shared" si="297"/>
        <v/>
      </c>
      <c r="DP243" s="43" t="s">
        <v>0</v>
      </c>
      <c r="DQ243" s="54" t="str">
        <f t="shared" si="298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9"/>
        <v/>
      </c>
      <c r="DU243" s="69" t="str">
        <f t="shared" si="245"/>
        <v/>
      </c>
      <c r="DV243" s="69" t="str">
        <f t="shared" si="300"/>
        <v/>
      </c>
      <c r="DW243" s="69" t="str">
        <f t="shared" si="301"/>
        <v/>
      </c>
      <c r="DX243" s="62" t="str">
        <f t="shared" si="302"/>
        <v/>
      </c>
      <c r="DY243" s="43" t="s">
        <v>0</v>
      </c>
      <c r="DZ243" s="54" t="str">
        <f>IF(AN243="","",MAX(DZ$12:DZ242)+1)</f>
        <v/>
      </c>
      <c r="EA243" s="69" t="str">
        <f t="shared" si="303"/>
        <v/>
      </c>
      <c r="EB243" s="69" t="str">
        <f t="shared" si="304"/>
        <v/>
      </c>
      <c r="EC243" s="69" t="str">
        <f t="shared" si="305"/>
        <v/>
      </c>
      <c r="ED243" s="69" t="str">
        <f t="shared" si="306"/>
        <v/>
      </c>
      <c r="EE243" s="69" t="str">
        <f t="shared" si="246"/>
        <v/>
      </c>
      <c r="EF243" s="69" t="str">
        <f t="shared" si="307"/>
        <v/>
      </c>
      <c r="EG243" s="69" t="str">
        <f t="shared" si="308"/>
        <v/>
      </c>
      <c r="EH243" s="69" t="str">
        <f t="shared" si="247"/>
        <v/>
      </c>
      <c r="EI243" s="69" t="str">
        <f t="shared" si="309"/>
        <v/>
      </c>
      <c r="EJ243" s="49" t="str">
        <f t="shared" si="310"/>
        <v/>
      </c>
      <c r="EK243" s="43" t="s">
        <v>0</v>
      </c>
      <c r="EL243" s="16" t="str">
        <f t="shared" si="311"/>
        <v/>
      </c>
      <c r="EM243" s="43" t="s">
        <v>0</v>
      </c>
      <c r="EN243" s="16" t="str">
        <f t="shared" si="248"/>
        <v/>
      </c>
      <c r="EO243" s="43" t="s">
        <v>0</v>
      </c>
      <c r="EP243" s="167" t="str">
        <f t="shared" si="312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9"/>
        <v/>
      </c>
      <c r="P244" s="43"/>
      <c r="Q244" s="48" t="str">
        <f t="shared" si="250"/>
        <v/>
      </c>
      <c r="R244" s="69" t="str">
        <f>IF(Q244="","",IF(COUNTIF(Q$12:Q243,Q244)=0,R243+1,R243))</f>
        <v/>
      </c>
      <c r="S244" s="69" t="str">
        <f t="shared" si="251"/>
        <v/>
      </c>
      <c r="T244" s="69" t="str">
        <f t="shared" si="252"/>
        <v/>
      </c>
      <c r="U244" s="62" t="str">
        <f t="shared" si="253"/>
        <v/>
      </c>
      <c r="V244" s="43" t="s">
        <v>0</v>
      </c>
      <c r="W244" s="209" t="str">
        <f t="shared" si="254"/>
        <v/>
      </c>
      <c r="X244" s="259" t="str">
        <f t="shared" si="255"/>
        <v/>
      </c>
      <c r="Y244" s="210" t="str">
        <f t="shared" si="237"/>
        <v/>
      </c>
      <c r="Z244" s="43" t="s">
        <v>0</v>
      </c>
      <c r="AA244" s="48" t="str">
        <f t="shared" si="256"/>
        <v/>
      </c>
      <c r="AB244" s="69" t="str">
        <f t="shared" si="257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8"/>
        <v/>
      </c>
      <c r="AI244" s="43" t="s">
        <v>0</v>
      </c>
      <c r="AJ244" s="209" t="str">
        <f t="shared" si="259"/>
        <v/>
      </c>
      <c r="AK244" s="150" t="str">
        <f t="shared" si="260"/>
        <v/>
      </c>
      <c r="AL244" s="43"/>
      <c r="AM244" s="48" t="str">
        <f t="shared" si="261"/>
        <v/>
      </c>
      <c r="AN244" s="27" t="str">
        <f t="shared" si="262"/>
        <v/>
      </c>
      <c r="AO244" s="69" t="str">
        <f t="shared" si="263"/>
        <v/>
      </c>
      <c r="AP244" s="69" t="str">
        <f t="shared" si="264"/>
        <v/>
      </c>
      <c r="AQ244" s="27" t="str">
        <f t="shared" si="265"/>
        <v/>
      </c>
      <c r="AR244" s="62" t="str">
        <f t="shared" si="266"/>
        <v/>
      </c>
      <c r="AS244" s="43" t="s">
        <v>0</v>
      </c>
      <c r="AT244" s="78" t="str">
        <f t="shared" si="267"/>
        <v/>
      </c>
      <c r="AU244" s="43" t="s">
        <v>0</v>
      </c>
      <c r="AV244" s="280" t="str">
        <f t="shared" si="313"/>
        <v/>
      </c>
      <c r="AW244" s="43" t="s">
        <v>0</v>
      </c>
      <c r="AX244" s="97"/>
      <c r="AY244" s="99"/>
      <c r="AZ244" s="43" t="s">
        <v>0</v>
      </c>
      <c r="BA244" s="236" t="str">
        <f t="shared" si="268"/>
        <v/>
      </c>
      <c r="BB244" s="43" t="s">
        <v>0</v>
      </c>
      <c r="BC244" s="48" t="str">
        <f t="shared" si="269"/>
        <v/>
      </c>
      <c r="BD244" s="69" t="str">
        <f>IF(AX244&amp;AY244="","",MAX(BD$12:BD243)+1)</f>
        <v/>
      </c>
      <c r="BE244" s="248" t="str">
        <f t="shared" si="270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1"/>
        <v/>
      </c>
      <c r="BI244" s="27" t="str">
        <f t="shared" si="272"/>
        <v/>
      </c>
      <c r="BJ244" s="69" t="str">
        <f t="shared" si="273"/>
        <v/>
      </c>
      <c r="BK244" s="49" t="str">
        <f t="shared" si="274"/>
        <v/>
      </c>
      <c r="BL244" s="43" t="s">
        <v>0</v>
      </c>
      <c r="BM244" s="48" t="str">
        <f t="shared" si="275"/>
        <v/>
      </c>
      <c r="BN244" s="27" t="str">
        <f t="shared" si="276"/>
        <v/>
      </c>
      <c r="BO244" s="69" t="str">
        <f t="shared" si="277"/>
        <v/>
      </c>
      <c r="BP244" s="69" t="str">
        <f t="shared" si="238"/>
        <v/>
      </c>
      <c r="BQ244" s="27" t="str">
        <f t="shared" si="239"/>
        <v/>
      </c>
      <c r="BR244" s="27" t="str" cm="1">
        <f t="array" ref="BR244">IFERROR(""&amp;INDEX(regNatjecatelj_klub,DI244),"")</f>
        <v/>
      </c>
      <c r="BS244" s="82" t="str">
        <f t="shared" si="278"/>
        <v/>
      </c>
      <c r="BT244" s="62" t="str">
        <f t="shared" si="279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0"/>
        <v/>
      </c>
      <c r="CA244" s="27" t="str">
        <f t="shared" si="281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2"/>
        <v/>
      </c>
      <c r="CE244" s="27" t="str">
        <f>IF(BX244="","",MAX(CE$12:CE243)+1)</f>
        <v/>
      </c>
      <c r="CF244" s="27" t="str">
        <f t="shared" si="283"/>
        <v/>
      </c>
      <c r="CG244" s="62" t="str">
        <f t="shared" si="284"/>
        <v/>
      </c>
      <c r="CH244" s="43" t="s">
        <v>0</v>
      </c>
      <c r="CI244" s="16" t="str">
        <f t="shared" si="285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6"/>
        <v/>
      </c>
      <c r="CP244" s="69" t="str">
        <f t="shared" si="287"/>
        <v/>
      </c>
      <c r="CQ244" s="216" t="str">
        <f t="shared" si="288"/>
        <v/>
      </c>
      <c r="CR244" s="217" t="str">
        <f t="shared" si="235"/>
        <v/>
      </c>
      <c r="CS244" s="150" t="str">
        <f t="shared" si="240"/>
        <v/>
      </c>
      <c r="CT244" s="43" t="s">
        <v>0</v>
      </c>
      <c r="CU244" s="276" t="str">
        <f t="shared" si="289"/>
        <v xml:space="preserve">
</v>
      </c>
      <c r="CV244" s="43" t="s">
        <v>0</v>
      </c>
      <c r="CW244" s="236" t="str">
        <f t="shared" si="241"/>
        <v/>
      </c>
      <c r="CX244" t="s">
        <v>0</v>
      </c>
      <c r="CY244" s="119" t="str">
        <f t="shared" si="242"/>
        <v/>
      </c>
      <c r="CZ244" t="s">
        <v>0</v>
      </c>
      <c r="DA244" s="48" t="str">
        <f t="shared" si="243"/>
        <v/>
      </c>
      <c r="DB244" s="62" t="str">
        <f t="shared" si="244"/>
        <v/>
      </c>
      <c r="DC244" t="s">
        <v>0</v>
      </c>
      <c r="DD244" s="16" t="str">
        <f t="shared" si="290"/>
        <v/>
      </c>
      <c r="DE244" s="43" t="s">
        <v>0</v>
      </c>
      <c r="DF244" s="16" t="str">
        <f t="shared" si="291"/>
        <v/>
      </c>
      <c r="DG244" s="43" t="s">
        <v>0</v>
      </c>
      <c r="DH244" s="48" t="str">
        <f t="shared" si="292"/>
        <v/>
      </c>
      <c r="DI244" s="49" t="str">
        <f t="shared" si="293"/>
        <v/>
      </c>
      <c r="DJ244" s="43" t="s">
        <v>0</v>
      </c>
      <c r="DK244" s="48" t="str">
        <f t="shared" si="294"/>
        <v/>
      </c>
      <c r="DL244" s="49" t="str">
        <f t="shared" si="295"/>
        <v/>
      </c>
      <c r="DM244" s="43" t="s">
        <v>0</v>
      </c>
      <c r="DN244" s="48" t="str">
        <f t="shared" si="296"/>
        <v/>
      </c>
      <c r="DO244" s="49" t="str">
        <f t="shared" si="297"/>
        <v/>
      </c>
      <c r="DP244" s="43" t="s">
        <v>0</v>
      </c>
      <c r="DQ244" s="54" t="str">
        <f t="shared" si="298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9"/>
        <v/>
      </c>
      <c r="DU244" s="69" t="str">
        <f t="shared" si="245"/>
        <v/>
      </c>
      <c r="DV244" s="69" t="str">
        <f t="shared" si="300"/>
        <v/>
      </c>
      <c r="DW244" s="69" t="str">
        <f t="shared" si="301"/>
        <v/>
      </c>
      <c r="DX244" s="62" t="str">
        <f t="shared" si="302"/>
        <v/>
      </c>
      <c r="DY244" s="43" t="s">
        <v>0</v>
      </c>
      <c r="DZ244" s="54" t="str">
        <f>IF(AN244="","",MAX(DZ$12:DZ243)+1)</f>
        <v/>
      </c>
      <c r="EA244" s="69" t="str">
        <f t="shared" si="303"/>
        <v/>
      </c>
      <c r="EB244" s="69" t="str">
        <f t="shared" si="304"/>
        <v/>
      </c>
      <c r="EC244" s="69" t="str">
        <f t="shared" si="305"/>
        <v/>
      </c>
      <c r="ED244" s="69" t="str">
        <f t="shared" si="306"/>
        <v/>
      </c>
      <c r="EE244" s="69" t="str">
        <f t="shared" si="246"/>
        <v/>
      </c>
      <c r="EF244" s="69" t="str">
        <f t="shared" si="307"/>
        <v/>
      </c>
      <c r="EG244" s="69" t="str">
        <f t="shared" si="308"/>
        <v/>
      </c>
      <c r="EH244" s="69" t="str">
        <f t="shared" si="247"/>
        <v/>
      </c>
      <c r="EI244" s="69" t="str">
        <f t="shared" si="309"/>
        <v/>
      </c>
      <c r="EJ244" s="49" t="str">
        <f t="shared" si="310"/>
        <v/>
      </c>
      <c r="EK244" s="43" t="s">
        <v>0</v>
      </c>
      <c r="EL244" s="16" t="str">
        <f t="shared" si="311"/>
        <v/>
      </c>
      <c r="EM244" s="43" t="s">
        <v>0</v>
      </c>
      <c r="EN244" s="16" t="str">
        <f t="shared" si="248"/>
        <v/>
      </c>
      <c r="EO244" s="43" t="s">
        <v>0</v>
      </c>
      <c r="EP244" s="167" t="str">
        <f t="shared" si="312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9"/>
        <v/>
      </c>
      <c r="P245" s="43"/>
      <c r="Q245" s="48" t="str">
        <f t="shared" si="250"/>
        <v/>
      </c>
      <c r="R245" s="69" t="str">
        <f>IF(Q245="","",IF(COUNTIF(Q$12:Q244,Q245)=0,R244+1,R244))</f>
        <v/>
      </c>
      <c r="S245" s="69" t="str">
        <f t="shared" si="251"/>
        <v/>
      </c>
      <c r="T245" s="69" t="str">
        <f t="shared" si="252"/>
        <v/>
      </c>
      <c r="U245" s="62" t="str">
        <f t="shared" si="253"/>
        <v/>
      </c>
      <c r="V245" s="43" t="s">
        <v>0</v>
      </c>
      <c r="W245" s="209" t="str">
        <f t="shared" si="254"/>
        <v/>
      </c>
      <c r="X245" s="259" t="str">
        <f t="shared" si="255"/>
        <v/>
      </c>
      <c r="Y245" s="210" t="str">
        <f t="shared" si="237"/>
        <v/>
      </c>
      <c r="Z245" s="43" t="s">
        <v>0</v>
      </c>
      <c r="AA245" s="48" t="str">
        <f t="shared" si="256"/>
        <v/>
      </c>
      <c r="AB245" s="69" t="str">
        <f t="shared" si="257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8"/>
        <v/>
      </c>
      <c r="AI245" s="43" t="s">
        <v>0</v>
      </c>
      <c r="AJ245" s="209" t="str">
        <f t="shared" si="259"/>
        <v/>
      </c>
      <c r="AK245" s="150" t="str">
        <f t="shared" si="260"/>
        <v/>
      </c>
      <c r="AL245" s="43"/>
      <c r="AM245" s="48" t="str">
        <f t="shared" si="261"/>
        <v/>
      </c>
      <c r="AN245" s="27" t="str">
        <f t="shared" si="262"/>
        <v/>
      </c>
      <c r="AO245" s="69" t="str">
        <f t="shared" si="263"/>
        <v/>
      </c>
      <c r="AP245" s="69" t="str">
        <f t="shared" si="264"/>
        <v/>
      </c>
      <c r="AQ245" s="27" t="str">
        <f t="shared" si="265"/>
        <v/>
      </c>
      <c r="AR245" s="62" t="str">
        <f t="shared" si="266"/>
        <v/>
      </c>
      <c r="AS245" s="43" t="s">
        <v>0</v>
      </c>
      <c r="AT245" s="78" t="str">
        <f t="shared" si="267"/>
        <v/>
      </c>
      <c r="AU245" s="43" t="s">
        <v>0</v>
      </c>
      <c r="AV245" s="280" t="str">
        <f t="shared" si="313"/>
        <v/>
      </c>
      <c r="AW245" s="43" t="s">
        <v>0</v>
      </c>
      <c r="AX245" s="97"/>
      <c r="AY245" s="99"/>
      <c r="AZ245" s="43" t="s">
        <v>0</v>
      </c>
      <c r="BA245" s="236" t="str">
        <f t="shared" si="268"/>
        <v/>
      </c>
      <c r="BB245" s="43" t="s">
        <v>0</v>
      </c>
      <c r="BC245" s="48" t="str">
        <f t="shared" si="269"/>
        <v/>
      </c>
      <c r="BD245" s="69" t="str">
        <f>IF(AX245&amp;AY245="","",MAX(BD$12:BD244)+1)</f>
        <v/>
      </c>
      <c r="BE245" s="248" t="str">
        <f t="shared" si="270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1"/>
        <v/>
      </c>
      <c r="BI245" s="27" t="str">
        <f t="shared" si="272"/>
        <v/>
      </c>
      <c r="BJ245" s="69" t="str">
        <f t="shared" si="273"/>
        <v/>
      </c>
      <c r="BK245" s="49" t="str">
        <f t="shared" si="274"/>
        <v/>
      </c>
      <c r="BL245" s="43" t="s">
        <v>0</v>
      </c>
      <c r="BM245" s="48" t="str">
        <f t="shared" si="275"/>
        <v/>
      </c>
      <c r="BN245" s="27" t="str">
        <f t="shared" si="276"/>
        <v/>
      </c>
      <c r="BO245" s="69" t="str">
        <f t="shared" si="277"/>
        <v/>
      </c>
      <c r="BP245" s="69" t="str">
        <f t="shared" si="238"/>
        <v/>
      </c>
      <c r="BQ245" s="27" t="str">
        <f t="shared" si="239"/>
        <v/>
      </c>
      <c r="BR245" s="27" t="str" cm="1">
        <f t="array" ref="BR245">IFERROR(""&amp;INDEX(regNatjecatelj_klub,DI245),"")</f>
        <v/>
      </c>
      <c r="BS245" s="82" t="str">
        <f t="shared" si="278"/>
        <v/>
      </c>
      <c r="BT245" s="62" t="str">
        <f t="shared" si="279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0"/>
        <v/>
      </c>
      <c r="CA245" s="27" t="str">
        <f t="shared" si="281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2"/>
        <v/>
      </c>
      <c r="CE245" s="27" t="str">
        <f>IF(BX245="","",MAX(CE$12:CE244)+1)</f>
        <v/>
      </c>
      <c r="CF245" s="27" t="str">
        <f t="shared" si="283"/>
        <v/>
      </c>
      <c r="CG245" s="62" t="str">
        <f t="shared" si="284"/>
        <v/>
      </c>
      <c r="CH245" s="43" t="s">
        <v>0</v>
      </c>
      <c r="CI245" s="16" t="str">
        <f t="shared" si="285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6"/>
        <v/>
      </c>
      <c r="CP245" s="69" t="str">
        <f t="shared" si="287"/>
        <v/>
      </c>
      <c r="CQ245" s="216" t="str">
        <f t="shared" si="288"/>
        <v/>
      </c>
      <c r="CR245" s="217" t="str">
        <f t="shared" si="235"/>
        <v/>
      </c>
      <c r="CS245" s="150" t="str">
        <f t="shared" si="240"/>
        <v/>
      </c>
      <c r="CT245" s="43" t="s">
        <v>0</v>
      </c>
      <c r="CU245" s="276" t="str">
        <f t="shared" si="289"/>
        <v xml:space="preserve">
</v>
      </c>
      <c r="CV245" s="43" t="s">
        <v>0</v>
      </c>
      <c r="CW245" s="236" t="str">
        <f t="shared" si="241"/>
        <v/>
      </c>
      <c r="CX245" t="s">
        <v>0</v>
      </c>
      <c r="CY245" s="119" t="str">
        <f t="shared" si="242"/>
        <v/>
      </c>
      <c r="CZ245" t="s">
        <v>0</v>
      </c>
      <c r="DA245" s="48" t="str">
        <f t="shared" si="243"/>
        <v/>
      </c>
      <c r="DB245" s="62" t="str">
        <f t="shared" si="244"/>
        <v/>
      </c>
      <c r="DC245" t="s">
        <v>0</v>
      </c>
      <c r="DD245" s="16" t="str">
        <f t="shared" si="290"/>
        <v/>
      </c>
      <c r="DE245" s="43" t="s">
        <v>0</v>
      </c>
      <c r="DF245" s="16" t="str">
        <f t="shared" si="291"/>
        <v/>
      </c>
      <c r="DG245" s="43" t="s">
        <v>0</v>
      </c>
      <c r="DH245" s="48" t="str">
        <f t="shared" si="292"/>
        <v/>
      </c>
      <c r="DI245" s="49" t="str">
        <f t="shared" si="293"/>
        <v/>
      </c>
      <c r="DJ245" s="43" t="s">
        <v>0</v>
      </c>
      <c r="DK245" s="48" t="str">
        <f t="shared" si="294"/>
        <v/>
      </c>
      <c r="DL245" s="49" t="str">
        <f t="shared" si="295"/>
        <v/>
      </c>
      <c r="DM245" s="43" t="s">
        <v>0</v>
      </c>
      <c r="DN245" s="48" t="str">
        <f t="shared" si="296"/>
        <v/>
      </c>
      <c r="DO245" s="49" t="str">
        <f t="shared" si="297"/>
        <v/>
      </c>
      <c r="DP245" s="43" t="s">
        <v>0</v>
      </c>
      <c r="DQ245" s="54" t="str">
        <f t="shared" si="298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9"/>
        <v/>
      </c>
      <c r="DU245" s="69" t="str">
        <f t="shared" si="245"/>
        <v/>
      </c>
      <c r="DV245" s="69" t="str">
        <f t="shared" si="300"/>
        <v/>
      </c>
      <c r="DW245" s="69" t="str">
        <f t="shared" si="301"/>
        <v/>
      </c>
      <c r="DX245" s="62" t="str">
        <f t="shared" si="302"/>
        <v/>
      </c>
      <c r="DY245" s="43" t="s">
        <v>0</v>
      </c>
      <c r="DZ245" s="54" t="str">
        <f>IF(AN245="","",MAX(DZ$12:DZ244)+1)</f>
        <v/>
      </c>
      <c r="EA245" s="69" t="str">
        <f t="shared" si="303"/>
        <v/>
      </c>
      <c r="EB245" s="69" t="str">
        <f t="shared" si="304"/>
        <v/>
      </c>
      <c r="EC245" s="69" t="str">
        <f t="shared" si="305"/>
        <v/>
      </c>
      <c r="ED245" s="69" t="str">
        <f t="shared" si="306"/>
        <v/>
      </c>
      <c r="EE245" s="69" t="str">
        <f t="shared" si="246"/>
        <v/>
      </c>
      <c r="EF245" s="69" t="str">
        <f t="shared" si="307"/>
        <v/>
      </c>
      <c r="EG245" s="69" t="str">
        <f t="shared" si="308"/>
        <v/>
      </c>
      <c r="EH245" s="69" t="str">
        <f t="shared" si="247"/>
        <v/>
      </c>
      <c r="EI245" s="69" t="str">
        <f t="shared" si="309"/>
        <v/>
      </c>
      <c r="EJ245" s="49" t="str">
        <f t="shared" si="310"/>
        <v/>
      </c>
      <c r="EK245" s="43" t="s">
        <v>0</v>
      </c>
      <c r="EL245" s="16" t="str">
        <f t="shared" si="311"/>
        <v/>
      </c>
      <c r="EM245" s="43" t="s">
        <v>0</v>
      </c>
      <c r="EN245" s="16" t="str">
        <f t="shared" si="248"/>
        <v/>
      </c>
      <c r="EO245" s="43" t="s">
        <v>0</v>
      </c>
      <c r="EP245" s="167" t="str">
        <f t="shared" si="312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9"/>
        <v/>
      </c>
      <c r="P246" s="43"/>
      <c r="Q246" s="48" t="str">
        <f t="shared" si="250"/>
        <v/>
      </c>
      <c r="R246" s="69" t="str">
        <f>IF(Q246="","",IF(COUNTIF(Q$12:Q245,Q246)=0,R245+1,R245))</f>
        <v/>
      </c>
      <c r="S246" s="69" t="str">
        <f t="shared" si="251"/>
        <v/>
      </c>
      <c r="T246" s="69" t="str">
        <f t="shared" si="252"/>
        <v/>
      </c>
      <c r="U246" s="62" t="str">
        <f t="shared" si="253"/>
        <v/>
      </c>
      <c r="V246" s="43" t="s">
        <v>0</v>
      </c>
      <c r="W246" s="209" t="str">
        <f t="shared" si="254"/>
        <v/>
      </c>
      <c r="X246" s="259" t="str">
        <f t="shared" si="255"/>
        <v/>
      </c>
      <c r="Y246" s="210" t="str">
        <f t="shared" si="237"/>
        <v/>
      </c>
      <c r="Z246" s="43" t="s">
        <v>0</v>
      </c>
      <c r="AA246" s="48" t="str">
        <f t="shared" si="256"/>
        <v/>
      </c>
      <c r="AB246" s="69" t="str">
        <f t="shared" si="257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8"/>
        <v/>
      </c>
      <c r="AI246" s="43" t="s">
        <v>0</v>
      </c>
      <c r="AJ246" s="209" t="str">
        <f t="shared" si="259"/>
        <v/>
      </c>
      <c r="AK246" s="150" t="str">
        <f t="shared" si="260"/>
        <v/>
      </c>
      <c r="AL246" s="43"/>
      <c r="AM246" s="48" t="str">
        <f t="shared" si="261"/>
        <v/>
      </c>
      <c r="AN246" s="27" t="str">
        <f t="shared" si="262"/>
        <v/>
      </c>
      <c r="AO246" s="69" t="str">
        <f t="shared" si="263"/>
        <v/>
      </c>
      <c r="AP246" s="69" t="str">
        <f t="shared" si="264"/>
        <v/>
      </c>
      <c r="AQ246" s="27" t="str">
        <f t="shared" si="265"/>
        <v/>
      </c>
      <c r="AR246" s="62" t="str">
        <f t="shared" si="266"/>
        <v/>
      </c>
      <c r="AS246" s="43" t="s">
        <v>0</v>
      </c>
      <c r="AT246" s="78" t="str">
        <f t="shared" si="267"/>
        <v/>
      </c>
      <c r="AU246" s="43" t="s">
        <v>0</v>
      </c>
      <c r="AV246" s="280" t="str">
        <f t="shared" si="313"/>
        <v/>
      </c>
      <c r="AW246" s="43" t="s">
        <v>0</v>
      </c>
      <c r="AX246" s="97"/>
      <c r="AY246" s="99"/>
      <c r="AZ246" s="43" t="s">
        <v>0</v>
      </c>
      <c r="BA246" s="236" t="str">
        <f t="shared" si="268"/>
        <v/>
      </c>
      <c r="BB246" s="43" t="s">
        <v>0</v>
      </c>
      <c r="BC246" s="48" t="str">
        <f t="shared" si="269"/>
        <v/>
      </c>
      <c r="BD246" s="69" t="str">
        <f>IF(AX246&amp;AY246="","",MAX(BD$12:BD245)+1)</f>
        <v/>
      </c>
      <c r="BE246" s="248" t="str">
        <f t="shared" si="270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1"/>
        <v/>
      </c>
      <c r="BI246" s="27" t="str">
        <f t="shared" si="272"/>
        <v/>
      </c>
      <c r="BJ246" s="69" t="str">
        <f t="shared" si="273"/>
        <v/>
      </c>
      <c r="BK246" s="49" t="str">
        <f t="shared" si="274"/>
        <v/>
      </c>
      <c r="BL246" s="43" t="s">
        <v>0</v>
      </c>
      <c r="BM246" s="48" t="str">
        <f t="shared" si="275"/>
        <v/>
      </c>
      <c r="BN246" s="27" t="str">
        <f t="shared" si="276"/>
        <v/>
      </c>
      <c r="BO246" s="69" t="str">
        <f t="shared" si="277"/>
        <v/>
      </c>
      <c r="BP246" s="69" t="str">
        <f t="shared" si="238"/>
        <v/>
      </c>
      <c r="BQ246" s="27" t="str">
        <f t="shared" si="239"/>
        <v/>
      </c>
      <c r="BR246" s="27" t="str" cm="1">
        <f t="array" ref="BR246">IFERROR(""&amp;INDEX(regNatjecatelj_klub,DI246),"")</f>
        <v/>
      </c>
      <c r="BS246" s="82" t="str">
        <f t="shared" si="278"/>
        <v/>
      </c>
      <c r="BT246" s="62" t="str">
        <f t="shared" si="279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0"/>
        <v/>
      </c>
      <c r="CA246" s="27" t="str">
        <f t="shared" si="281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2"/>
        <v/>
      </c>
      <c r="CE246" s="27" t="str">
        <f>IF(BX246="","",MAX(CE$12:CE245)+1)</f>
        <v/>
      </c>
      <c r="CF246" s="27" t="str">
        <f t="shared" si="283"/>
        <v/>
      </c>
      <c r="CG246" s="62" t="str">
        <f t="shared" si="284"/>
        <v/>
      </c>
      <c r="CH246" s="43" t="s">
        <v>0</v>
      </c>
      <c r="CI246" s="16" t="str">
        <f t="shared" si="285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6"/>
        <v/>
      </c>
      <c r="CP246" s="69" t="str">
        <f t="shared" si="287"/>
        <v/>
      </c>
      <c r="CQ246" s="216" t="str">
        <f t="shared" si="288"/>
        <v/>
      </c>
      <c r="CR246" s="217" t="str">
        <f t="shared" si="235"/>
        <v/>
      </c>
      <c r="CS246" s="150" t="str">
        <f t="shared" si="240"/>
        <v/>
      </c>
      <c r="CT246" s="43" t="s">
        <v>0</v>
      </c>
      <c r="CU246" s="276" t="str">
        <f t="shared" si="289"/>
        <v xml:space="preserve">
</v>
      </c>
      <c r="CV246" s="43" t="s">
        <v>0</v>
      </c>
      <c r="CW246" s="236" t="str">
        <f t="shared" si="241"/>
        <v/>
      </c>
      <c r="CX246" t="s">
        <v>0</v>
      </c>
      <c r="CY246" s="119" t="str">
        <f t="shared" si="242"/>
        <v/>
      </c>
      <c r="CZ246" t="s">
        <v>0</v>
      </c>
      <c r="DA246" s="48" t="str">
        <f t="shared" si="243"/>
        <v/>
      </c>
      <c r="DB246" s="62" t="str">
        <f t="shared" si="244"/>
        <v/>
      </c>
      <c r="DC246" t="s">
        <v>0</v>
      </c>
      <c r="DD246" s="16" t="str">
        <f t="shared" si="290"/>
        <v/>
      </c>
      <c r="DE246" s="43" t="s">
        <v>0</v>
      </c>
      <c r="DF246" s="16" t="str">
        <f t="shared" si="291"/>
        <v/>
      </c>
      <c r="DG246" s="43" t="s">
        <v>0</v>
      </c>
      <c r="DH246" s="48" t="str">
        <f t="shared" si="292"/>
        <v/>
      </c>
      <c r="DI246" s="49" t="str">
        <f t="shared" si="293"/>
        <v/>
      </c>
      <c r="DJ246" s="43" t="s">
        <v>0</v>
      </c>
      <c r="DK246" s="48" t="str">
        <f t="shared" si="294"/>
        <v/>
      </c>
      <c r="DL246" s="49" t="str">
        <f t="shared" si="295"/>
        <v/>
      </c>
      <c r="DM246" s="43" t="s">
        <v>0</v>
      </c>
      <c r="DN246" s="48" t="str">
        <f t="shared" si="296"/>
        <v/>
      </c>
      <c r="DO246" s="49" t="str">
        <f t="shared" si="297"/>
        <v/>
      </c>
      <c r="DP246" s="43" t="s">
        <v>0</v>
      </c>
      <c r="DQ246" s="54" t="str">
        <f t="shared" si="298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9"/>
        <v/>
      </c>
      <c r="DU246" s="69" t="str">
        <f t="shared" si="245"/>
        <v/>
      </c>
      <c r="DV246" s="69" t="str">
        <f t="shared" si="300"/>
        <v/>
      </c>
      <c r="DW246" s="69" t="str">
        <f t="shared" si="301"/>
        <v/>
      </c>
      <c r="DX246" s="62" t="str">
        <f t="shared" si="302"/>
        <v/>
      </c>
      <c r="DY246" s="43" t="s">
        <v>0</v>
      </c>
      <c r="DZ246" s="54" t="str">
        <f>IF(AN246="","",MAX(DZ$12:DZ245)+1)</f>
        <v/>
      </c>
      <c r="EA246" s="69" t="str">
        <f t="shared" si="303"/>
        <v/>
      </c>
      <c r="EB246" s="69" t="str">
        <f t="shared" si="304"/>
        <v/>
      </c>
      <c r="EC246" s="69" t="str">
        <f t="shared" si="305"/>
        <v/>
      </c>
      <c r="ED246" s="69" t="str">
        <f t="shared" si="306"/>
        <v/>
      </c>
      <c r="EE246" s="69" t="str">
        <f t="shared" si="246"/>
        <v/>
      </c>
      <c r="EF246" s="69" t="str">
        <f t="shared" si="307"/>
        <v/>
      </c>
      <c r="EG246" s="69" t="str">
        <f t="shared" si="308"/>
        <v/>
      </c>
      <c r="EH246" s="69" t="str">
        <f t="shared" si="247"/>
        <v/>
      </c>
      <c r="EI246" s="69" t="str">
        <f t="shared" si="309"/>
        <v/>
      </c>
      <c r="EJ246" s="49" t="str">
        <f t="shared" si="310"/>
        <v/>
      </c>
      <c r="EK246" s="43" t="s">
        <v>0</v>
      </c>
      <c r="EL246" s="16" t="str">
        <f t="shared" si="311"/>
        <v/>
      </c>
      <c r="EM246" s="43" t="s">
        <v>0</v>
      </c>
      <c r="EN246" s="16" t="str">
        <f t="shared" si="248"/>
        <v/>
      </c>
      <c r="EO246" s="43" t="s">
        <v>0</v>
      </c>
      <c r="EP246" s="167" t="str">
        <f t="shared" si="312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9"/>
        <v/>
      </c>
      <c r="P247" s="43"/>
      <c r="Q247" s="48" t="str">
        <f t="shared" si="250"/>
        <v/>
      </c>
      <c r="R247" s="69" t="str">
        <f>IF(Q247="","",IF(COUNTIF(Q$12:Q246,Q247)=0,R246+1,R246))</f>
        <v/>
      </c>
      <c r="S247" s="69" t="str">
        <f t="shared" si="251"/>
        <v/>
      </c>
      <c r="T247" s="69" t="str">
        <f t="shared" si="252"/>
        <v/>
      </c>
      <c r="U247" s="62" t="str">
        <f t="shared" si="253"/>
        <v/>
      </c>
      <c r="V247" s="43" t="s">
        <v>0</v>
      </c>
      <c r="W247" s="209" t="str">
        <f t="shared" si="254"/>
        <v/>
      </c>
      <c r="X247" s="259" t="str">
        <f t="shared" si="255"/>
        <v/>
      </c>
      <c r="Y247" s="210" t="str">
        <f t="shared" si="237"/>
        <v/>
      </c>
      <c r="Z247" s="43" t="s">
        <v>0</v>
      </c>
      <c r="AA247" s="48" t="str">
        <f t="shared" si="256"/>
        <v/>
      </c>
      <c r="AB247" s="69" t="str">
        <f t="shared" si="257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8"/>
        <v/>
      </c>
      <c r="AI247" s="43" t="s">
        <v>0</v>
      </c>
      <c r="AJ247" s="209" t="str">
        <f t="shared" si="259"/>
        <v/>
      </c>
      <c r="AK247" s="150" t="str">
        <f t="shared" si="260"/>
        <v/>
      </c>
      <c r="AL247" s="43"/>
      <c r="AM247" s="48" t="str">
        <f t="shared" si="261"/>
        <v/>
      </c>
      <c r="AN247" s="27" t="str">
        <f t="shared" si="262"/>
        <v/>
      </c>
      <c r="AO247" s="69" t="str">
        <f t="shared" si="263"/>
        <v/>
      </c>
      <c r="AP247" s="69" t="str">
        <f t="shared" si="264"/>
        <v/>
      </c>
      <c r="AQ247" s="27" t="str">
        <f t="shared" si="265"/>
        <v/>
      </c>
      <c r="AR247" s="62" t="str">
        <f t="shared" si="266"/>
        <v/>
      </c>
      <c r="AS247" s="43" t="s">
        <v>0</v>
      </c>
      <c r="AT247" s="78" t="str">
        <f t="shared" si="267"/>
        <v/>
      </c>
      <c r="AU247" s="43" t="s">
        <v>0</v>
      </c>
      <c r="AV247" s="280" t="str">
        <f t="shared" si="313"/>
        <v/>
      </c>
      <c r="AW247" s="43" t="s">
        <v>0</v>
      </c>
      <c r="AX247" s="97"/>
      <c r="AY247" s="99"/>
      <c r="AZ247" s="43" t="s">
        <v>0</v>
      </c>
      <c r="BA247" s="236" t="str">
        <f t="shared" si="268"/>
        <v/>
      </c>
      <c r="BB247" s="43" t="s">
        <v>0</v>
      </c>
      <c r="BC247" s="48" t="str">
        <f t="shared" si="269"/>
        <v/>
      </c>
      <c r="BD247" s="69" t="str">
        <f>IF(AX247&amp;AY247="","",MAX(BD$12:BD246)+1)</f>
        <v/>
      </c>
      <c r="BE247" s="248" t="str">
        <f t="shared" si="270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1"/>
        <v/>
      </c>
      <c r="BI247" s="27" t="str">
        <f t="shared" si="272"/>
        <v/>
      </c>
      <c r="BJ247" s="69" t="str">
        <f t="shared" si="273"/>
        <v/>
      </c>
      <c r="BK247" s="49" t="str">
        <f t="shared" si="274"/>
        <v/>
      </c>
      <c r="BL247" s="43" t="s">
        <v>0</v>
      </c>
      <c r="BM247" s="48" t="str">
        <f t="shared" si="275"/>
        <v/>
      </c>
      <c r="BN247" s="27" t="str">
        <f t="shared" si="276"/>
        <v/>
      </c>
      <c r="BO247" s="69" t="str">
        <f t="shared" si="277"/>
        <v/>
      </c>
      <c r="BP247" s="69" t="str">
        <f t="shared" si="238"/>
        <v/>
      </c>
      <c r="BQ247" s="27" t="str">
        <f t="shared" si="239"/>
        <v/>
      </c>
      <c r="BR247" s="27" t="str" cm="1">
        <f t="array" ref="BR247">IFERROR(""&amp;INDEX(regNatjecatelj_klub,DI247),"")</f>
        <v/>
      </c>
      <c r="BS247" s="82" t="str">
        <f t="shared" si="278"/>
        <v/>
      </c>
      <c r="BT247" s="62" t="str">
        <f t="shared" si="279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0"/>
        <v/>
      </c>
      <c r="CA247" s="27" t="str">
        <f t="shared" si="281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2"/>
        <v/>
      </c>
      <c r="CE247" s="27" t="str">
        <f>IF(BX247="","",MAX(CE$12:CE246)+1)</f>
        <v/>
      </c>
      <c r="CF247" s="27" t="str">
        <f t="shared" si="283"/>
        <v/>
      </c>
      <c r="CG247" s="62" t="str">
        <f t="shared" si="284"/>
        <v/>
      </c>
      <c r="CH247" s="43" t="s">
        <v>0</v>
      </c>
      <c r="CI247" s="16" t="str">
        <f t="shared" si="285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6"/>
        <v/>
      </c>
      <c r="CP247" s="69" t="str">
        <f t="shared" si="287"/>
        <v/>
      </c>
      <c r="CQ247" s="216" t="str">
        <f t="shared" si="288"/>
        <v/>
      </c>
      <c r="CR247" s="217" t="str">
        <f t="shared" si="235"/>
        <v/>
      </c>
      <c r="CS247" s="150" t="str">
        <f t="shared" si="240"/>
        <v/>
      </c>
      <c r="CT247" s="43" t="s">
        <v>0</v>
      </c>
      <c r="CU247" s="276" t="str">
        <f t="shared" si="289"/>
        <v xml:space="preserve">
</v>
      </c>
      <c r="CV247" s="43" t="s">
        <v>0</v>
      </c>
      <c r="CW247" s="236" t="str">
        <f t="shared" si="241"/>
        <v/>
      </c>
      <c r="CX247" t="s">
        <v>0</v>
      </c>
      <c r="CY247" s="119" t="str">
        <f t="shared" si="242"/>
        <v/>
      </c>
      <c r="CZ247" t="s">
        <v>0</v>
      </c>
      <c r="DA247" s="48" t="str">
        <f t="shared" si="243"/>
        <v/>
      </c>
      <c r="DB247" s="62" t="str">
        <f t="shared" si="244"/>
        <v/>
      </c>
      <c r="DC247" t="s">
        <v>0</v>
      </c>
      <c r="DD247" s="16" t="str">
        <f t="shared" si="290"/>
        <v/>
      </c>
      <c r="DE247" s="43" t="s">
        <v>0</v>
      </c>
      <c r="DF247" s="16" t="str">
        <f t="shared" si="291"/>
        <v/>
      </c>
      <c r="DG247" s="43" t="s">
        <v>0</v>
      </c>
      <c r="DH247" s="48" t="str">
        <f t="shared" si="292"/>
        <v/>
      </c>
      <c r="DI247" s="49" t="str">
        <f t="shared" si="293"/>
        <v/>
      </c>
      <c r="DJ247" s="43" t="s">
        <v>0</v>
      </c>
      <c r="DK247" s="48" t="str">
        <f t="shared" si="294"/>
        <v/>
      </c>
      <c r="DL247" s="49" t="str">
        <f t="shared" si="295"/>
        <v/>
      </c>
      <c r="DM247" s="43" t="s">
        <v>0</v>
      </c>
      <c r="DN247" s="48" t="str">
        <f t="shared" si="296"/>
        <v/>
      </c>
      <c r="DO247" s="49" t="str">
        <f t="shared" si="297"/>
        <v/>
      </c>
      <c r="DP247" s="43" t="s">
        <v>0</v>
      </c>
      <c r="DQ247" s="54" t="str">
        <f t="shared" si="298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9"/>
        <v/>
      </c>
      <c r="DU247" s="69" t="str">
        <f t="shared" si="245"/>
        <v/>
      </c>
      <c r="DV247" s="69" t="str">
        <f t="shared" si="300"/>
        <v/>
      </c>
      <c r="DW247" s="69" t="str">
        <f t="shared" si="301"/>
        <v/>
      </c>
      <c r="DX247" s="62" t="str">
        <f t="shared" si="302"/>
        <v/>
      </c>
      <c r="DY247" s="43" t="s">
        <v>0</v>
      </c>
      <c r="DZ247" s="54" t="str">
        <f>IF(AN247="","",MAX(DZ$12:DZ246)+1)</f>
        <v/>
      </c>
      <c r="EA247" s="69" t="str">
        <f t="shared" si="303"/>
        <v/>
      </c>
      <c r="EB247" s="69" t="str">
        <f t="shared" si="304"/>
        <v/>
      </c>
      <c r="EC247" s="69" t="str">
        <f t="shared" si="305"/>
        <v/>
      </c>
      <c r="ED247" s="69" t="str">
        <f t="shared" si="306"/>
        <v/>
      </c>
      <c r="EE247" s="69" t="str">
        <f t="shared" si="246"/>
        <v/>
      </c>
      <c r="EF247" s="69" t="str">
        <f t="shared" si="307"/>
        <v/>
      </c>
      <c r="EG247" s="69" t="str">
        <f t="shared" si="308"/>
        <v/>
      </c>
      <c r="EH247" s="69" t="str">
        <f t="shared" si="247"/>
        <v/>
      </c>
      <c r="EI247" s="69" t="str">
        <f t="shared" si="309"/>
        <v/>
      </c>
      <c r="EJ247" s="49" t="str">
        <f t="shared" si="310"/>
        <v/>
      </c>
      <c r="EK247" s="43" t="s">
        <v>0</v>
      </c>
      <c r="EL247" s="16" t="str">
        <f t="shared" si="311"/>
        <v/>
      </c>
      <c r="EM247" s="43" t="s">
        <v>0</v>
      </c>
      <c r="EN247" s="16" t="str">
        <f t="shared" si="248"/>
        <v/>
      </c>
      <c r="EO247" s="43" t="s">
        <v>0</v>
      </c>
      <c r="EP247" s="167" t="str">
        <f t="shared" si="312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9"/>
        <v/>
      </c>
      <c r="P248" s="43"/>
      <c r="Q248" s="48" t="str">
        <f t="shared" si="250"/>
        <v/>
      </c>
      <c r="R248" s="69" t="str">
        <f>IF(Q248="","",IF(COUNTIF(Q$12:Q247,Q248)=0,R247+1,R247))</f>
        <v/>
      </c>
      <c r="S248" s="69" t="str">
        <f t="shared" si="251"/>
        <v/>
      </c>
      <c r="T248" s="69" t="str">
        <f t="shared" si="252"/>
        <v/>
      </c>
      <c r="U248" s="62" t="str">
        <f t="shared" si="253"/>
        <v/>
      </c>
      <c r="V248" s="43" t="s">
        <v>0</v>
      </c>
      <c r="W248" s="209" t="str">
        <f t="shared" si="254"/>
        <v/>
      </c>
      <c r="X248" s="259" t="str">
        <f t="shared" si="255"/>
        <v/>
      </c>
      <c r="Y248" s="210" t="str">
        <f t="shared" si="237"/>
        <v/>
      </c>
      <c r="Z248" s="43" t="s">
        <v>0</v>
      </c>
      <c r="AA248" s="48" t="str">
        <f t="shared" si="256"/>
        <v/>
      </c>
      <c r="AB248" s="69" t="str">
        <f t="shared" si="257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8"/>
        <v/>
      </c>
      <c r="AI248" s="43" t="s">
        <v>0</v>
      </c>
      <c r="AJ248" s="209" t="str">
        <f t="shared" si="259"/>
        <v/>
      </c>
      <c r="AK248" s="150" t="str">
        <f t="shared" si="260"/>
        <v/>
      </c>
      <c r="AL248" s="43"/>
      <c r="AM248" s="48" t="str">
        <f t="shared" si="261"/>
        <v/>
      </c>
      <c r="AN248" s="27" t="str">
        <f t="shared" si="262"/>
        <v/>
      </c>
      <c r="AO248" s="69" t="str">
        <f t="shared" si="263"/>
        <v/>
      </c>
      <c r="AP248" s="69" t="str">
        <f t="shared" si="264"/>
        <v/>
      </c>
      <c r="AQ248" s="27" t="str">
        <f t="shared" si="265"/>
        <v/>
      </c>
      <c r="AR248" s="62" t="str">
        <f t="shared" si="266"/>
        <v/>
      </c>
      <c r="AS248" s="43" t="s">
        <v>0</v>
      </c>
      <c r="AT248" s="78" t="str">
        <f t="shared" si="267"/>
        <v/>
      </c>
      <c r="AU248" s="43" t="s">
        <v>0</v>
      </c>
      <c r="AV248" s="280" t="str">
        <f t="shared" si="313"/>
        <v/>
      </c>
      <c r="AW248" s="43" t="s">
        <v>0</v>
      </c>
      <c r="AX248" s="97"/>
      <c r="AY248" s="99"/>
      <c r="AZ248" s="43" t="s">
        <v>0</v>
      </c>
      <c r="BA248" s="236" t="str">
        <f t="shared" si="268"/>
        <v/>
      </c>
      <c r="BB248" s="43" t="s">
        <v>0</v>
      </c>
      <c r="BC248" s="48" t="str">
        <f t="shared" si="269"/>
        <v/>
      </c>
      <c r="BD248" s="69" t="str">
        <f>IF(AX248&amp;AY248="","",MAX(BD$12:BD247)+1)</f>
        <v/>
      </c>
      <c r="BE248" s="248" t="str">
        <f t="shared" si="270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1"/>
        <v/>
      </c>
      <c r="BI248" s="27" t="str">
        <f t="shared" si="272"/>
        <v/>
      </c>
      <c r="BJ248" s="69" t="str">
        <f t="shared" si="273"/>
        <v/>
      </c>
      <c r="BK248" s="49" t="str">
        <f t="shared" si="274"/>
        <v/>
      </c>
      <c r="BL248" s="43" t="s">
        <v>0</v>
      </c>
      <c r="BM248" s="48" t="str">
        <f t="shared" si="275"/>
        <v/>
      </c>
      <c r="BN248" s="27" t="str">
        <f t="shared" si="276"/>
        <v/>
      </c>
      <c r="BO248" s="69" t="str">
        <f t="shared" si="277"/>
        <v/>
      </c>
      <c r="BP248" s="69" t="str">
        <f t="shared" si="238"/>
        <v/>
      </c>
      <c r="BQ248" s="27" t="str">
        <f t="shared" si="239"/>
        <v/>
      </c>
      <c r="BR248" s="27" t="str" cm="1">
        <f t="array" ref="BR248">IFERROR(""&amp;INDEX(regNatjecatelj_klub,DI248),"")</f>
        <v/>
      </c>
      <c r="BS248" s="82" t="str">
        <f t="shared" si="278"/>
        <v/>
      </c>
      <c r="BT248" s="62" t="str">
        <f t="shared" si="279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0"/>
        <v/>
      </c>
      <c r="CA248" s="27" t="str">
        <f t="shared" si="281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2"/>
        <v/>
      </c>
      <c r="CE248" s="27" t="str">
        <f>IF(BX248="","",MAX(CE$12:CE247)+1)</f>
        <v/>
      </c>
      <c r="CF248" s="27" t="str">
        <f t="shared" si="283"/>
        <v/>
      </c>
      <c r="CG248" s="62" t="str">
        <f t="shared" si="284"/>
        <v/>
      </c>
      <c r="CH248" s="43" t="s">
        <v>0</v>
      </c>
      <c r="CI248" s="16" t="str">
        <f t="shared" si="285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6"/>
        <v/>
      </c>
      <c r="CP248" s="69" t="str">
        <f t="shared" si="287"/>
        <v/>
      </c>
      <c r="CQ248" s="216" t="str">
        <f t="shared" si="288"/>
        <v/>
      </c>
      <c r="CR248" s="217" t="str">
        <f t="shared" si="235"/>
        <v/>
      </c>
      <c r="CS248" s="150" t="str">
        <f t="shared" si="240"/>
        <v/>
      </c>
      <c r="CT248" s="43" t="s">
        <v>0</v>
      </c>
      <c r="CU248" s="276" t="str">
        <f t="shared" si="289"/>
        <v xml:space="preserve">
</v>
      </c>
      <c r="CV248" s="43" t="s">
        <v>0</v>
      </c>
      <c r="CW248" s="236" t="str">
        <f t="shared" si="241"/>
        <v/>
      </c>
      <c r="CX248" t="s">
        <v>0</v>
      </c>
      <c r="CY248" s="119" t="str">
        <f t="shared" si="242"/>
        <v/>
      </c>
      <c r="CZ248" t="s">
        <v>0</v>
      </c>
      <c r="DA248" s="48" t="str">
        <f t="shared" si="243"/>
        <v/>
      </c>
      <c r="DB248" s="62" t="str">
        <f t="shared" si="244"/>
        <v/>
      </c>
      <c r="DC248" t="s">
        <v>0</v>
      </c>
      <c r="DD248" s="16" t="str">
        <f t="shared" si="290"/>
        <v/>
      </c>
      <c r="DE248" s="43" t="s">
        <v>0</v>
      </c>
      <c r="DF248" s="16" t="str">
        <f t="shared" si="291"/>
        <v/>
      </c>
      <c r="DG248" s="43" t="s">
        <v>0</v>
      </c>
      <c r="DH248" s="48" t="str">
        <f t="shared" si="292"/>
        <v/>
      </c>
      <c r="DI248" s="49" t="str">
        <f t="shared" si="293"/>
        <v/>
      </c>
      <c r="DJ248" s="43" t="s">
        <v>0</v>
      </c>
      <c r="DK248" s="48" t="str">
        <f t="shared" si="294"/>
        <v/>
      </c>
      <c r="DL248" s="49" t="str">
        <f t="shared" si="295"/>
        <v/>
      </c>
      <c r="DM248" s="43" t="s">
        <v>0</v>
      </c>
      <c r="DN248" s="48" t="str">
        <f t="shared" si="296"/>
        <v/>
      </c>
      <c r="DO248" s="49" t="str">
        <f t="shared" si="297"/>
        <v/>
      </c>
      <c r="DP248" s="43" t="s">
        <v>0</v>
      </c>
      <c r="DQ248" s="54" t="str">
        <f t="shared" si="298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9"/>
        <v/>
      </c>
      <c r="DU248" s="69" t="str">
        <f t="shared" si="245"/>
        <v/>
      </c>
      <c r="DV248" s="69" t="str">
        <f t="shared" si="300"/>
        <v/>
      </c>
      <c r="DW248" s="69" t="str">
        <f t="shared" si="301"/>
        <v/>
      </c>
      <c r="DX248" s="62" t="str">
        <f t="shared" si="302"/>
        <v/>
      </c>
      <c r="DY248" s="43" t="s">
        <v>0</v>
      </c>
      <c r="DZ248" s="54" t="str">
        <f>IF(AN248="","",MAX(DZ$12:DZ247)+1)</f>
        <v/>
      </c>
      <c r="EA248" s="69" t="str">
        <f t="shared" si="303"/>
        <v/>
      </c>
      <c r="EB248" s="69" t="str">
        <f t="shared" si="304"/>
        <v/>
      </c>
      <c r="EC248" s="69" t="str">
        <f t="shared" si="305"/>
        <v/>
      </c>
      <c r="ED248" s="69" t="str">
        <f t="shared" si="306"/>
        <v/>
      </c>
      <c r="EE248" s="69" t="str">
        <f t="shared" si="246"/>
        <v/>
      </c>
      <c r="EF248" s="69" t="str">
        <f t="shared" si="307"/>
        <v/>
      </c>
      <c r="EG248" s="69" t="str">
        <f t="shared" si="308"/>
        <v/>
      </c>
      <c r="EH248" s="69" t="str">
        <f t="shared" si="247"/>
        <v/>
      </c>
      <c r="EI248" s="69" t="str">
        <f t="shared" si="309"/>
        <v/>
      </c>
      <c r="EJ248" s="49" t="str">
        <f t="shared" si="310"/>
        <v/>
      </c>
      <c r="EK248" s="43" t="s">
        <v>0</v>
      </c>
      <c r="EL248" s="16" t="str">
        <f t="shared" si="311"/>
        <v/>
      </c>
      <c r="EM248" s="43" t="s">
        <v>0</v>
      </c>
      <c r="EN248" s="16" t="str">
        <f t="shared" si="248"/>
        <v/>
      </c>
      <c r="EO248" s="43" t="s">
        <v>0</v>
      </c>
      <c r="EP248" s="167" t="str">
        <f t="shared" si="312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9"/>
        <v/>
      </c>
      <c r="P249" s="43"/>
      <c r="Q249" s="48" t="str">
        <f t="shared" si="250"/>
        <v/>
      </c>
      <c r="R249" s="69" t="str">
        <f>IF(Q249="","",IF(COUNTIF(Q$12:Q248,Q249)=0,R248+1,R248))</f>
        <v/>
      </c>
      <c r="S249" s="69" t="str">
        <f t="shared" si="251"/>
        <v/>
      </c>
      <c r="T249" s="69" t="str">
        <f t="shared" si="252"/>
        <v/>
      </c>
      <c r="U249" s="62" t="str">
        <f t="shared" si="253"/>
        <v/>
      </c>
      <c r="V249" s="43" t="s">
        <v>0</v>
      </c>
      <c r="W249" s="209" t="str">
        <f t="shared" si="254"/>
        <v/>
      </c>
      <c r="X249" s="259" t="str">
        <f t="shared" si="255"/>
        <v/>
      </c>
      <c r="Y249" s="210" t="str">
        <f t="shared" si="237"/>
        <v/>
      </c>
      <c r="Z249" s="43" t="s">
        <v>0</v>
      </c>
      <c r="AA249" s="48" t="str">
        <f t="shared" si="256"/>
        <v/>
      </c>
      <c r="AB249" s="69" t="str">
        <f t="shared" si="257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8"/>
        <v/>
      </c>
      <c r="AI249" s="43" t="s">
        <v>0</v>
      </c>
      <c r="AJ249" s="209" t="str">
        <f t="shared" si="259"/>
        <v/>
      </c>
      <c r="AK249" s="150" t="str">
        <f t="shared" si="260"/>
        <v/>
      </c>
      <c r="AL249" s="43"/>
      <c r="AM249" s="48" t="str">
        <f t="shared" si="261"/>
        <v/>
      </c>
      <c r="AN249" s="27" t="str">
        <f t="shared" si="262"/>
        <v/>
      </c>
      <c r="AO249" s="69" t="str">
        <f t="shared" si="263"/>
        <v/>
      </c>
      <c r="AP249" s="69" t="str">
        <f t="shared" si="264"/>
        <v/>
      </c>
      <c r="AQ249" s="27" t="str">
        <f t="shared" si="265"/>
        <v/>
      </c>
      <c r="AR249" s="62" t="str">
        <f t="shared" si="266"/>
        <v/>
      </c>
      <c r="AS249" s="43" t="s">
        <v>0</v>
      </c>
      <c r="AT249" s="78" t="str">
        <f t="shared" si="267"/>
        <v/>
      </c>
      <c r="AU249" s="43" t="s">
        <v>0</v>
      </c>
      <c r="AV249" s="280" t="str">
        <f t="shared" si="313"/>
        <v/>
      </c>
      <c r="AW249" s="43" t="s">
        <v>0</v>
      </c>
      <c r="AX249" s="97"/>
      <c r="AY249" s="99"/>
      <c r="AZ249" s="43" t="s">
        <v>0</v>
      </c>
      <c r="BA249" s="236" t="str">
        <f t="shared" si="268"/>
        <v/>
      </c>
      <c r="BB249" s="43" t="s">
        <v>0</v>
      </c>
      <c r="BC249" s="48" t="str">
        <f t="shared" si="269"/>
        <v/>
      </c>
      <c r="BD249" s="69" t="str">
        <f>IF(AX249&amp;AY249="","",MAX(BD$12:BD248)+1)</f>
        <v/>
      </c>
      <c r="BE249" s="248" t="str">
        <f t="shared" si="270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1"/>
        <v/>
      </c>
      <c r="BI249" s="27" t="str">
        <f t="shared" si="272"/>
        <v/>
      </c>
      <c r="BJ249" s="69" t="str">
        <f t="shared" si="273"/>
        <v/>
      </c>
      <c r="BK249" s="49" t="str">
        <f t="shared" si="274"/>
        <v/>
      </c>
      <c r="BL249" s="43" t="s">
        <v>0</v>
      </c>
      <c r="BM249" s="48" t="str">
        <f t="shared" si="275"/>
        <v/>
      </c>
      <c r="BN249" s="27" t="str">
        <f t="shared" si="276"/>
        <v/>
      </c>
      <c r="BO249" s="69" t="str">
        <f t="shared" si="277"/>
        <v/>
      </c>
      <c r="BP249" s="69" t="str">
        <f t="shared" si="238"/>
        <v/>
      </c>
      <c r="BQ249" s="27" t="str">
        <f t="shared" si="239"/>
        <v/>
      </c>
      <c r="BR249" s="27" t="str" cm="1">
        <f t="array" ref="BR249">IFERROR(""&amp;INDEX(regNatjecatelj_klub,DI249),"")</f>
        <v/>
      </c>
      <c r="BS249" s="82" t="str">
        <f t="shared" si="278"/>
        <v/>
      </c>
      <c r="BT249" s="62" t="str">
        <f t="shared" si="279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0"/>
        <v/>
      </c>
      <c r="CA249" s="27" t="str">
        <f t="shared" si="281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2"/>
        <v/>
      </c>
      <c r="CE249" s="27" t="str">
        <f>IF(BX249="","",MAX(CE$12:CE248)+1)</f>
        <v/>
      </c>
      <c r="CF249" s="27" t="str">
        <f t="shared" si="283"/>
        <v/>
      </c>
      <c r="CG249" s="62" t="str">
        <f t="shared" si="284"/>
        <v/>
      </c>
      <c r="CH249" s="43" t="s">
        <v>0</v>
      </c>
      <c r="CI249" s="16" t="str">
        <f t="shared" si="285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6"/>
        <v/>
      </c>
      <c r="CP249" s="69" t="str">
        <f t="shared" si="287"/>
        <v/>
      </c>
      <c r="CQ249" s="216" t="str">
        <f t="shared" si="288"/>
        <v/>
      </c>
      <c r="CR249" s="217" t="str">
        <f t="shared" ref="CR249:CR312" si="314">IF(CO249="","",IF(VALUE(LEFT(CO249,SEARCH(":",CO249)-1))&gt;999,59999,VALUE(LEFT(CO249,SEARCH(":",CO249)-1))*60+VALUE(RIGHT(CO249,2))))</f>
        <v/>
      </c>
      <c r="CS249" s="150" t="str">
        <f t="shared" si="240"/>
        <v/>
      </c>
      <c r="CT249" s="43" t="s">
        <v>0</v>
      </c>
      <c r="CU249" s="276" t="str">
        <f t="shared" si="289"/>
        <v xml:space="preserve">
</v>
      </c>
      <c r="CV249" s="43" t="s">
        <v>0</v>
      </c>
      <c r="CW249" s="236" t="str">
        <f t="shared" si="241"/>
        <v/>
      </c>
      <c r="CX249" t="s">
        <v>0</v>
      </c>
      <c r="CY249" s="119" t="str">
        <f t="shared" si="242"/>
        <v/>
      </c>
      <c r="CZ249" t="s">
        <v>0</v>
      </c>
      <c r="DA249" s="48" t="str">
        <f t="shared" si="243"/>
        <v/>
      </c>
      <c r="DB249" s="62" t="str">
        <f t="shared" si="244"/>
        <v/>
      </c>
      <c r="DC249" t="s">
        <v>0</v>
      </c>
      <c r="DD249" s="16" t="str">
        <f t="shared" si="290"/>
        <v/>
      </c>
      <c r="DE249" s="43" t="s">
        <v>0</v>
      </c>
      <c r="DF249" s="16" t="str">
        <f t="shared" si="291"/>
        <v/>
      </c>
      <c r="DG249" s="43" t="s">
        <v>0</v>
      </c>
      <c r="DH249" s="48" t="str">
        <f t="shared" si="292"/>
        <v/>
      </c>
      <c r="DI249" s="49" t="str">
        <f t="shared" si="293"/>
        <v/>
      </c>
      <c r="DJ249" s="43" t="s">
        <v>0</v>
      </c>
      <c r="DK249" s="48" t="str">
        <f t="shared" si="294"/>
        <v/>
      </c>
      <c r="DL249" s="49" t="str">
        <f t="shared" si="295"/>
        <v/>
      </c>
      <c r="DM249" s="43" t="s">
        <v>0</v>
      </c>
      <c r="DN249" s="48" t="str">
        <f t="shared" si="296"/>
        <v/>
      </c>
      <c r="DO249" s="49" t="str">
        <f t="shared" si="297"/>
        <v/>
      </c>
      <c r="DP249" s="43" t="s">
        <v>0</v>
      </c>
      <c r="DQ249" s="54" t="str">
        <f t="shared" si="298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9"/>
        <v/>
      </c>
      <c r="DU249" s="69" t="str">
        <f t="shared" si="245"/>
        <v/>
      </c>
      <c r="DV249" s="69" t="str">
        <f t="shared" si="300"/>
        <v/>
      </c>
      <c r="DW249" s="69" t="str">
        <f t="shared" si="301"/>
        <v/>
      </c>
      <c r="DX249" s="62" t="str">
        <f t="shared" si="302"/>
        <v/>
      </c>
      <c r="DY249" s="43" t="s">
        <v>0</v>
      </c>
      <c r="DZ249" s="54" t="str">
        <f>IF(AN249="","",MAX(DZ$12:DZ248)+1)</f>
        <v/>
      </c>
      <c r="EA249" s="69" t="str">
        <f t="shared" si="303"/>
        <v/>
      </c>
      <c r="EB249" s="69" t="str">
        <f t="shared" si="304"/>
        <v/>
      </c>
      <c r="EC249" s="69" t="str">
        <f t="shared" si="305"/>
        <v/>
      </c>
      <c r="ED249" s="69" t="str">
        <f t="shared" si="306"/>
        <v/>
      </c>
      <c r="EE249" s="69" t="str">
        <f t="shared" si="246"/>
        <v/>
      </c>
      <c r="EF249" s="69" t="str">
        <f t="shared" si="307"/>
        <v/>
      </c>
      <c r="EG249" s="69" t="str">
        <f t="shared" si="308"/>
        <v/>
      </c>
      <c r="EH249" s="69" t="str">
        <f t="shared" si="247"/>
        <v/>
      </c>
      <c r="EI249" s="69" t="str">
        <f t="shared" si="309"/>
        <v/>
      </c>
      <c r="EJ249" s="49" t="str">
        <f t="shared" si="310"/>
        <v/>
      </c>
      <c r="EK249" s="43" t="s">
        <v>0</v>
      </c>
      <c r="EL249" s="16" t="str">
        <f t="shared" si="311"/>
        <v/>
      </c>
      <c r="EM249" s="43" t="s">
        <v>0</v>
      </c>
      <c r="EN249" s="16" t="str">
        <f t="shared" si="248"/>
        <v/>
      </c>
      <c r="EO249" s="43" t="s">
        <v>0</v>
      </c>
      <c r="EP249" s="167" t="str">
        <f t="shared" si="312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9"/>
        <v/>
      </c>
      <c r="P250" s="43"/>
      <c r="Q250" s="48" t="str">
        <f t="shared" si="250"/>
        <v/>
      </c>
      <c r="R250" s="69" t="str">
        <f>IF(Q250="","",IF(COUNTIF(Q$12:Q249,Q250)=0,R249+1,R249))</f>
        <v/>
      </c>
      <c r="S250" s="69" t="str">
        <f t="shared" si="251"/>
        <v/>
      </c>
      <c r="T250" s="69" t="str">
        <f t="shared" si="252"/>
        <v/>
      </c>
      <c r="U250" s="62" t="str">
        <f t="shared" si="253"/>
        <v/>
      </c>
      <c r="V250" s="43" t="s">
        <v>0</v>
      </c>
      <c r="W250" s="209" t="str">
        <f t="shared" si="254"/>
        <v/>
      </c>
      <c r="X250" s="259" t="str">
        <f t="shared" si="255"/>
        <v/>
      </c>
      <c r="Y250" s="210" t="str">
        <f t="shared" si="237"/>
        <v/>
      </c>
      <c r="Z250" s="43" t="s">
        <v>0</v>
      </c>
      <c r="AA250" s="48" t="str">
        <f t="shared" si="256"/>
        <v/>
      </c>
      <c r="AB250" s="69" t="str">
        <f t="shared" si="257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8"/>
        <v/>
      </c>
      <c r="AI250" s="43" t="s">
        <v>0</v>
      </c>
      <c r="AJ250" s="209" t="str">
        <f t="shared" si="259"/>
        <v/>
      </c>
      <c r="AK250" s="150" t="str">
        <f t="shared" si="260"/>
        <v/>
      </c>
      <c r="AL250" s="43"/>
      <c r="AM250" s="48" t="str">
        <f t="shared" si="261"/>
        <v/>
      </c>
      <c r="AN250" s="27" t="str">
        <f t="shared" si="262"/>
        <v/>
      </c>
      <c r="AO250" s="69" t="str">
        <f t="shared" si="263"/>
        <v/>
      </c>
      <c r="AP250" s="69" t="str">
        <f t="shared" si="264"/>
        <v/>
      </c>
      <c r="AQ250" s="27" t="str">
        <f t="shared" si="265"/>
        <v/>
      </c>
      <c r="AR250" s="62" t="str">
        <f t="shared" si="266"/>
        <v/>
      </c>
      <c r="AS250" s="43" t="s">
        <v>0</v>
      </c>
      <c r="AT250" s="78" t="str">
        <f t="shared" si="267"/>
        <v/>
      </c>
      <c r="AU250" s="43" t="s">
        <v>0</v>
      </c>
      <c r="AV250" s="280" t="str">
        <f t="shared" si="313"/>
        <v/>
      </c>
      <c r="AW250" s="43" t="s">
        <v>0</v>
      </c>
      <c r="AX250" s="97"/>
      <c r="AY250" s="99"/>
      <c r="AZ250" s="43" t="s">
        <v>0</v>
      </c>
      <c r="BA250" s="236" t="str">
        <f t="shared" si="268"/>
        <v/>
      </c>
      <c r="BB250" s="43" t="s">
        <v>0</v>
      </c>
      <c r="BC250" s="48" t="str">
        <f t="shared" si="269"/>
        <v/>
      </c>
      <c r="BD250" s="69" t="str">
        <f>IF(AX250&amp;AY250="","",MAX(BD$12:BD249)+1)</f>
        <v/>
      </c>
      <c r="BE250" s="248" t="str">
        <f t="shared" si="270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1"/>
        <v/>
      </c>
      <c r="BI250" s="27" t="str">
        <f t="shared" si="272"/>
        <v/>
      </c>
      <c r="BJ250" s="69" t="str">
        <f t="shared" si="273"/>
        <v/>
      </c>
      <c r="BK250" s="49" t="str">
        <f t="shared" si="274"/>
        <v/>
      </c>
      <c r="BL250" s="43" t="s">
        <v>0</v>
      </c>
      <c r="BM250" s="48" t="str">
        <f t="shared" si="275"/>
        <v/>
      </c>
      <c r="BN250" s="27" t="str">
        <f t="shared" si="276"/>
        <v/>
      </c>
      <c r="BO250" s="69" t="str">
        <f t="shared" si="277"/>
        <v/>
      </c>
      <c r="BP250" s="69" t="str">
        <f t="shared" si="238"/>
        <v/>
      </c>
      <c r="BQ250" s="27" t="str">
        <f t="shared" si="239"/>
        <v/>
      </c>
      <c r="BR250" s="27" t="str" cm="1">
        <f t="array" ref="BR250">IFERROR(""&amp;INDEX(regNatjecatelj_klub,DI250),"")</f>
        <v/>
      </c>
      <c r="BS250" s="82" t="str">
        <f t="shared" si="278"/>
        <v/>
      </c>
      <c r="BT250" s="62" t="str">
        <f t="shared" si="279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0"/>
        <v/>
      </c>
      <c r="CA250" s="27" t="str">
        <f t="shared" si="281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2"/>
        <v/>
      </c>
      <c r="CE250" s="27" t="str">
        <f>IF(BX250="","",MAX(CE$12:CE249)+1)</f>
        <v/>
      </c>
      <c r="CF250" s="27" t="str">
        <f t="shared" si="283"/>
        <v/>
      </c>
      <c r="CG250" s="62" t="str">
        <f t="shared" si="284"/>
        <v/>
      </c>
      <c r="CH250" s="43" t="s">
        <v>0</v>
      </c>
      <c r="CI250" s="16" t="str">
        <f t="shared" si="285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6"/>
        <v/>
      </c>
      <c r="CP250" s="69" t="str">
        <f t="shared" si="287"/>
        <v/>
      </c>
      <c r="CQ250" s="216" t="str">
        <f t="shared" si="288"/>
        <v/>
      </c>
      <c r="CR250" s="217" t="str">
        <f t="shared" si="314"/>
        <v/>
      </c>
      <c r="CS250" s="150" t="str">
        <f t="shared" si="240"/>
        <v/>
      </c>
      <c r="CT250" s="43" t="s">
        <v>0</v>
      </c>
      <c r="CU250" s="276" t="str">
        <f t="shared" si="289"/>
        <v xml:space="preserve">
</v>
      </c>
      <c r="CV250" s="43" t="s">
        <v>0</v>
      </c>
      <c r="CW250" s="236" t="str">
        <f t="shared" si="241"/>
        <v/>
      </c>
      <c r="CX250" t="s">
        <v>0</v>
      </c>
      <c r="CY250" s="119" t="str">
        <f t="shared" si="242"/>
        <v/>
      </c>
      <c r="CZ250" t="s">
        <v>0</v>
      </c>
      <c r="DA250" s="48" t="str">
        <f t="shared" si="243"/>
        <v/>
      </c>
      <c r="DB250" s="62" t="str">
        <f t="shared" si="244"/>
        <v/>
      </c>
      <c r="DC250" t="s">
        <v>0</v>
      </c>
      <c r="DD250" s="16" t="str">
        <f t="shared" si="290"/>
        <v/>
      </c>
      <c r="DE250" s="43" t="s">
        <v>0</v>
      </c>
      <c r="DF250" s="16" t="str">
        <f t="shared" si="291"/>
        <v/>
      </c>
      <c r="DG250" s="43" t="s">
        <v>0</v>
      </c>
      <c r="DH250" s="48" t="str">
        <f t="shared" si="292"/>
        <v/>
      </c>
      <c r="DI250" s="49" t="str">
        <f t="shared" si="293"/>
        <v/>
      </c>
      <c r="DJ250" s="43" t="s">
        <v>0</v>
      </c>
      <c r="DK250" s="48" t="str">
        <f t="shared" si="294"/>
        <v/>
      </c>
      <c r="DL250" s="49" t="str">
        <f t="shared" si="295"/>
        <v/>
      </c>
      <c r="DM250" s="43" t="s">
        <v>0</v>
      </c>
      <c r="DN250" s="48" t="str">
        <f t="shared" si="296"/>
        <v/>
      </c>
      <c r="DO250" s="49" t="str">
        <f t="shared" si="297"/>
        <v/>
      </c>
      <c r="DP250" s="43" t="s">
        <v>0</v>
      </c>
      <c r="DQ250" s="54" t="str">
        <f t="shared" si="298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9"/>
        <v/>
      </c>
      <c r="DU250" s="69" t="str">
        <f t="shared" si="245"/>
        <v/>
      </c>
      <c r="DV250" s="69" t="str">
        <f t="shared" si="300"/>
        <v/>
      </c>
      <c r="DW250" s="69" t="str">
        <f t="shared" si="301"/>
        <v/>
      </c>
      <c r="DX250" s="62" t="str">
        <f t="shared" si="302"/>
        <v/>
      </c>
      <c r="DY250" s="43" t="s">
        <v>0</v>
      </c>
      <c r="DZ250" s="54" t="str">
        <f>IF(AN250="","",MAX(DZ$12:DZ249)+1)</f>
        <v/>
      </c>
      <c r="EA250" s="69" t="str">
        <f t="shared" si="303"/>
        <v/>
      </c>
      <c r="EB250" s="69" t="str">
        <f t="shared" si="304"/>
        <v/>
      </c>
      <c r="EC250" s="69" t="str">
        <f t="shared" si="305"/>
        <v/>
      </c>
      <c r="ED250" s="69" t="str">
        <f t="shared" si="306"/>
        <v/>
      </c>
      <c r="EE250" s="69" t="str">
        <f t="shared" si="246"/>
        <v/>
      </c>
      <c r="EF250" s="69" t="str">
        <f t="shared" si="307"/>
        <v/>
      </c>
      <c r="EG250" s="69" t="str">
        <f t="shared" si="308"/>
        <v/>
      </c>
      <c r="EH250" s="69" t="str">
        <f t="shared" si="247"/>
        <v/>
      </c>
      <c r="EI250" s="69" t="str">
        <f t="shared" si="309"/>
        <v/>
      </c>
      <c r="EJ250" s="49" t="str">
        <f t="shared" si="310"/>
        <v/>
      </c>
      <c r="EK250" s="43" t="s">
        <v>0</v>
      </c>
      <c r="EL250" s="16" t="str">
        <f t="shared" si="311"/>
        <v/>
      </c>
      <c r="EM250" s="43" t="s">
        <v>0</v>
      </c>
      <c r="EN250" s="16" t="str">
        <f t="shared" si="248"/>
        <v/>
      </c>
      <c r="EO250" s="43" t="s">
        <v>0</v>
      </c>
      <c r="EP250" s="167" t="str">
        <f t="shared" si="312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9"/>
        <v/>
      </c>
      <c r="P251" s="43"/>
      <c r="Q251" s="48" t="str">
        <f t="shared" si="250"/>
        <v/>
      </c>
      <c r="R251" s="69" t="str">
        <f>IF(Q251="","",IF(COUNTIF(Q$12:Q250,Q251)=0,R250+1,R250))</f>
        <v/>
      </c>
      <c r="S251" s="69" t="str">
        <f t="shared" si="251"/>
        <v/>
      </c>
      <c r="T251" s="69" t="str">
        <f t="shared" si="252"/>
        <v/>
      </c>
      <c r="U251" s="62" t="str">
        <f t="shared" si="253"/>
        <v/>
      </c>
      <c r="V251" s="43" t="s">
        <v>0</v>
      </c>
      <c r="W251" s="209" t="str">
        <f t="shared" si="254"/>
        <v/>
      </c>
      <c r="X251" s="259" t="str">
        <f t="shared" si="255"/>
        <v/>
      </c>
      <c r="Y251" s="210" t="str">
        <f t="shared" si="237"/>
        <v/>
      </c>
      <c r="Z251" s="43" t="s">
        <v>0</v>
      </c>
      <c r="AA251" s="48" t="str">
        <f t="shared" si="256"/>
        <v/>
      </c>
      <c r="AB251" s="69" t="str">
        <f t="shared" si="257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8"/>
        <v/>
      </c>
      <c r="AI251" s="43" t="s">
        <v>0</v>
      </c>
      <c r="AJ251" s="209" t="str">
        <f t="shared" si="259"/>
        <v/>
      </c>
      <c r="AK251" s="150" t="str">
        <f t="shared" si="260"/>
        <v/>
      </c>
      <c r="AL251" s="43"/>
      <c r="AM251" s="48" t="str">
        <f t="shared" si="261"/>
        <v/>
      </c>
      <c r="AN251" s="27" t="str">
        <f t="shared" si="262"/>
        <v/>
      </c>
      <c r="AO251" s="69" t="str">
        <f t="shared" si="263"/>
        <v/>
      </c>
      <c r="AP251" s="69" t="str">
        <f t="shared" si="264"/>
        <v/>
      </c>
      <c r="AQ251" s="27" t="str">
        <f t="shared" si="265"/>
        <v/>
      </c>
      <c r="AR251" s="62" t="str">
        <f t="shared" si="266"/>
        <v/>
      </c>
      <c r="AS251" s="43" t="s">
        <v>0</v>
      </c>
      <c r="AT251" s="78" t="str">
        <f t="shared" si="267"/>
        <v/>
      </c>
      <c r="AU251" s="43" t="s">
        <v>0</v>
      </c>
      <c r="AV251" s="280" t="str">
        <f t="shared" si="313"/>
        <v/>
      </c>
      <c r="AW251" s="43" t="s">
        <v>0</v>
      </c>
      <c r="AX251" s="97"/>
      <c r="AY251" s="99"/>
      <c r="AZ251" s="43" t="s">
        <v>0</v>
      </c>
      <c r="BA251" s="236" t="str">
        <f t="shared" si="268"/>
        <v/>
      </c>
      <c r="BB251" s="43" t="s">
        <v>0</v>
      </c>
      <c r="BC251" s="48" t="str">
        <f t="shared" si="269"/>
        <v/>
      </c>
      <c r="BD251" s="69" t="str">
        <f>IF(AX251&amp;AY251="","",MAX(BD$12:BD250)+1)</f>
        <v/>
      </c>
      <c r="BE251" s="248" t="str">
        <f t="shared" si="270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1"/>
        <v/>
      </c>
      <c r="BI251" s="27" t="str">
        <f t="shared" si="272"/>
        <v/>
      </c>
      <c r="BJ251" s="69" t="str">
        <f t="shared" si="273"/>
        <v/>
      </c>
      <c r="BK251" s="49" t="str">
        <f t="shared" si="274"/>
        <v/>
      </c>
      <c r="BL251" s="43" t="s">
        <v>0</v>
      </c>
      <c r="BM251" s="48" t="str">
        <f t="shared" si="275"/>
        <v/>
      </c>
      <c r="BN251" s="27" t="str">
        <f t="shared" si="276"/>
        <v/>
      </c>
      <c r="BO251" s="69" t="str">
        <f t="shared" si="277"/>
        <v/>
      </c>
      <c r="BP251" s="69" t="str">
        <f t="shared" si="238"/>
        <v/>
      </c>
      <c r="BQ251" s="27" t="str">
        <f t="shared" si="239"/>
        <v/>
      </c>
      <c r="BR251" s="27" t="str" cm="1">
        <f t="array" ref="BR251">IFERROR(""&amp;INDEX(regNatjecatelj_klub,DI251),"")</f>
        <v/>
      </c>
      <c r="BS251" s="82" t="str">
        <f t="shared" si="278"/>
        <v/>
      </c>
      <c r="BT251" s="62" t="str">
        <f t="shared" si="279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0"/>
        <v/>
      </c>
      <c r="CA251" s="27" t="str">
        <f t="shared" si="281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2"/>
        <v/>
      </c>
      <c r="CE251" s="27" t="str">
        <f>IF(BX251="","",MAX(CE$12:CE250)+1)</f>
        <v/>
      </c>
      <c r="CF251" s="27" t="str">
        <f t="shared" si="283"/>
        <v/>
      </c>
      <c r="CG251" s="62" t="str">
        <f t="shared" si="284"/>
        <v/>
      </c>
      <c r="CH251" s="43" t="s">
        <v>0</v>
      </c>
      <c r="CI251" s="16" t="str">
        <f t="shared" si="285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6"/>
        <v/>
      </c>
      <c r="CP251" s="69" t="str">
        <f t="shared" si="287"/>
        <v/>
      </c>
      <c r="CQ251" s="216" t="str">
        <f t="shared" si="288"/>
        <v/>
      </c>
      <c r="CR251" s="217" t="str">
        <f t="shared" si="314"/>
        <v/>
      </c>
      <c r="CS251" s="150" t="str">
        <f t="shared" si="240"/>
        <v/>
      </c>
      <c r="CT251" s="43" t="s">
        <v>0</v>
      </c>
      <c r="CU251" s="276" t="str">
        <f t="shared" si="289"/>
        <v xml:space="preserve">
</v>
      </c>
      <c r="CV251" s="43" t="s">
        <v>0</v>
      </c>
      <c r="CW251" s="236" t="str">
        <f t="shared" si="241"/>
        <v/>
      </c>
      <c r="CX251" t="s">
        <v>0</v>
      </c>
      <c r="CY251" s="119" t="str">
        <f t="shared" si="242"/>
        <v/>
      </c>
      <c r="CZ251" t="s">
        <v>0</v>
      </c>
      <c r="DA251" s="48" t="str">
        <f t="shared" si="243"/>
        <v/>
      </c>
      <c r="DB251" s="62" t="str">
        <f t="shared" si="244"/>
        <v/>
      </c>
      <c r="DC251" t="s">
        <v>0</v>
      </c>
      <c r="DD251" s="16" t="str">
        <f t="shared" si="290"/>
        <v/>
      </c>
      <c r="DE251" s="43" t="s">
        <v>0</v>
      </c>
      <c r="DF251" s="16" t="str">
        <f t="shared" si="291"/>
        <v/>
      </c>
      <c r="DG251" s="43" t="s">
        <v>0</v>
      </c>
      <c r="DH251" s="48" t="str">
        <f t="shared" si="292"/>
        <v/>
      </c>
      <c r="DI251" s="49" t="str">
        <f t="shared" si="293"/>
        <v/>
      </c>
      <c r="DJ251" s="43" t="s">
        <v>0</v>
      </c>
      <c r="DK251" s="48" t="str">
        <f t="shared" si="294"/>
        <v/>
      </c>
      <c r="DL251" s="49" t="str">
        <f t="shared" si="295"/>
        <v/>
      </c>
      <c r="DM251" s="43" t="s">
        <v>0</v>
      </c>
      <c r="DN251" s="48" t="str">
        <f t="shared" si="296"/>
        <v/>
      </c>
      <c r="DO251" s="49" t="str">
        <f t="shared" si="297"/>
        <v/>
      </c>
      <c r="DP251" s="43" t="s">
        <v>0</v>
      </c>
      <c r="DQ251" s="54" t="str">
        <f t="shared" si="298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9"/>
        <v/>
      </c>
      <c r="DU251" s="69" t="str">
        <f t="shared" si="245"/>
        <v/>
      </c>
      <c r="DV251" s="69" t="str">
        <f t="shared" si="300"/>
        <v/>
      </c>
      <c r="DW251" s="69" t="str">
        <f t="shared" si="301"/>
        <v/>
      </c>
      <c r="DX251" s="62" t="str">
        <f t="shared" si="302"/>
        <v/>
      </c>
      <c r="DY251" s="43" t="s">
        <v>0</v>
      </c>
      <c r="DZ251" s="54" t="str">
        <f>IF(AN251="","",MAX(DZ$12:DZ250)+1)</f>
        <v/>
      </c>
      <c r="EA251" s="69" t="str">
        <f t="shared" si="303"/>
        <v/>
      </c>
      <c r="EB251" s="69" t="str">
        <f t="shared" si="304"/>
        <v/>
      </c>
      <c r="EC251" s="69" t="str">
        <f t="shared" si="305"/>
        <v/>
      </c>
      <c r="ED251" s="69" t="str">
        <f t="shared" si="306"/>
        <v/>
      </c>
      <c r="EE251" s="69" t="str">
        <f t="shared" si="246"/>
        <v/>
      </c>
      <c r="EF251" s="69" t="str">
        <f t="shared" si="307"/>
        <v/>
      </c>
      <c r="EG251" s="69" t="str">
        <f t="shared" si="308"/>
        <v/>
      </c>
      <c r="EH251" s="69" t="str">
        <f t="shared" si="247"/>
        <v/>
      </c>
      <c r="EI251" s="69" t="str">
        <f t="shared" si="309"/>
        <v/>
      </c>
      <c r="EJ251" s="49" t="str">
        <f t="shared" si="310"/>
        <v/>
      </c>
      <c r="EK251" s="43" t="s">
        <v>0</v>
      </c>
      <c r="EL251" s="16" t="str">
        <f t="shared" si="311"/>
        <v/>
      </c>
      <c r="EM251" s="43" t="s">
        <v>0</v>
      </c>
      <c r="EN251" s="16" t="str">
        <f t="shared" si="248"/>
        <v/>
      </c>
      <c r="EO251" s="43" t="s">
        <v>0</v>
      </c>
      <c r="EP251" s="167" t="str">
        <f t="shared" si="312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9"/>
        <v/>
      </c>
      <c r="P252" s="43"/>
      <c r="Q252" s="48" t="str">
        <f t="shared" si="250"/>
        <v/>
      </c>
      <c r="R252" s="69" t="str">
        <f>IF(Q252="","",IF(COUNTIF(Q$12:Q251,Q252)=0,R251+1,R251))</f>
        <v/>
      </c>
      <c r="S252" s="69" t="str">
        <f t="shared" si="251"/>
        <v/>
      </c>
      <c r="T252" s="69" t="str">
        <f t="shared" si="252"/>
        <v/>
      </c>
      <c r="U252" s="62" t="str">
        <f t="shared" si="253"/>
        <v/>
      </c>
      <c r="V252" s="43" t="s">
        <v>0</v>
      </c>
      <c r="W252" s="209" t="str">
        <f t="shared" si="254"/>
        <v/>
      </c>
      <c r="X252" s="259" t="str">
        <f t="shared" si="255"/>
        <v/>
      </c>
      <c r="Y252" s="210" t="str">
        <f t="shared" si="237"/>
        <v/>
      </c>
      <c r="Z252" s="43" t="s">
        <v>0</v>
      </c>
      <c r="AA252" s="48" t="str">
        <f t="shared" si="256"/>
        <v/>
      </c>
      <c r="AB252" s="69" t="str">
        <f t="shared" si="257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8"/>
        <v/>
      </c>
      <c r="AI252" s="43" t="s">
        <v>0</v>
      </c>
      <c r="AJ252" s="209" t="str">
        <f t="shared" si="259"/>
        <v/>
      </c>
      <c r="AK252" s="150" t="str">
        <f t="shared" si="260"/>
        <v/>
      </c>
      <c r="AL252" s="43"/>
      <c r="AM252" s="48" t="str">
        <f t="shared" si="261"/>
        <v/>
      </c>
      <c r="AN252" s="27" t="str">
        <f t="shared" si="262"/>
        <v/>
      </c>
      <c r="AO252" s="69" t="str">
        <f t="shared" si="263"/>
        <v/>
      </c>
      <c r="AP252" s="69" t="str">
        <f t="shared" si="264"/>
        <v/>
      </c>
      <c r="AQ252" s="27" t="str">
        <f t="shared" si="265"/>
        <v/>
      </c>
      <c r="AR252" s="62" t="str">
        <f t="shared" si="266"/>
        <v/>
      </c>
      <c r="AS252" s="43" t="s">
        <v>0</v>
      </c>
      <c r="AT252" s="78" t="str">
        <f t="shared" si="267"/>
        <v/>
      </c>
      <c r="AU252" s="43" t="s">
        <v>0</v>
      </c>
      <c r="AV252" s="280" t="str">
        <f t="shared" si="313"/>
        <v/>
      </c>
      <c r="AW252" s="43" t="s">
        <v>0</v>
      </c>
      <c r="AX252" s="97"/>
      <c r="AY252" s="99"/>
      <c r="AZ252" s="43" t="s">
        <v>0</v>
      </c>
      <c r="BA252" s="236" t="str">
        <f t="shared" si="268"/>
        <v/>
      </c>
      <c r="BB252" s="43" t="s">
        <v>0</v>
      </c>
      <c r="BC252" s="48" t="str">
        <f t="shared" si="269"/>
        <v/>
      </c>
      <c r="BD252" s="69" t="str">
        <f>IF(AX252&amp;AY252="","",MAX(BD$12:BD251)+1)</f>
        <v/>
      </c>
      <c r="BE252" s="248" t="str">
        <f t="shared" si="270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1"/>
        <v/>
      </c>
      <c r="BI252" s="27" t="str">
        <f t="shared" si="272"/>
        <v/>
      </c>
      <c r="BJ252" s="69" t="str">
        <f t="shared" si="273"/>
        <v/>
      </c>
      <c r="BK252" s="49" t="str">
        <f t="shared" si="274"/>
        <v/>
      </c>
      <c r="BL252" s="43" t="s">
        <v>0</v>
      </c>
      <c r="BM252" s="48" t="str">
        <f t="shared" si="275"/>
        <v/>
      </c>
      <c r="BN252" s="27" t="str">
        <f t="shared" si="276"/>
        <v/>
      </c>
      <c r="BO252" s="69" t="str">
        <f t="shared" si="277"/>
        <v/>
      </c>
      <c r="BP252" s="69" t="str">
        <f t="shared" si="238"/>
        <v/>
      </c>
      <c r="BQ252" s="27" t="str">
        <f t="shared" si="239"/>
        <v/>
      </c>
      <c r="BR252" s="27" t="str" cm="1">
        <f t="array" ref="BR252">IFERROR(""&amp;INDEX(regNatjecatelj_klub,DI252),"")</f>
        <v/>
      </c>
      <c r="BS252" s="82" t="str">
        <f t="shared" si="278"/>
        <v/>
      </c>
      <c r="BT252" s="62" t="str">
        <f t="shared" si="279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0"/>
        <v/>
      </c>
      <c r="CA252" s="27" t="str">
        <f t="shared" si="281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2"/>
        <v/>
      </c>
      <c r="CE252" s="27" t="str">
        <f>IF(BX252="","",MAX(CE$12:CE251)+1)</f>
        <v/>
      </c>
      <c r="CF252" s="27" t="str">
        <f t="shared" si="283"/>
        <v/>
      </c>
      <c r="CG252" s="62" t="str">
        <f t="shared" si="284"/>
        <v/>
      </c>
      <c r="CH252" s="43" t="s">
        <v>0</v>
      </c>
      <c r="CI252" s="16" t="str">
        <f t="shared" si="285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6"/>
        <v/>
      </c>
      <c r="CP252" s="69" t="str">
        <f t="shared" si="287"/>
        <v/>
      </c>
      <c r="CQ252" s="216" t="str">
        <f t="shared" si="288"/>
        <v/>
      </c>
      <c r="CR252" s="217" t="str">
        <f t="shared" si="314"/>
        <v/>
      </c>
      <c r="CS252" s="150" t="str">
        <f t="shared" si="240"/>
        <v/>
      </c>
      <c r="CT252" s="43" t="s">
        <v>0</v>
      </c>
      <c r="CU252" s="276" t="str">
        <f t="shared" si="289"/>
        <v xml:space="preserve">
</v>
      </c>
      <c r="CV252" s="43" t="s">
        <v>0</v>
      </c>
      <c r="CW252" s="236" t="str">
        <f t="shared" si="241"/>
        <v/>
      </c>
      <c r="CX252" t="s">
        <v>0</v>
      </c>
      <c r="CY252" s="119" t="str">
        <f t="shared" si="242"/>
        <v/>
      </c>
      <c r="CZ252" t="s">
        <v>0</v>
      </c>
      <c r="DA252" s="48" t="str">
        <f t="shared" si="243"/>
        <v/>
      </c>
      <c r="DB252" s="62" t="str">
        <f t="shared" si="244"/>
        <v/>
      </c>
      <c r="DC252" t="s">
        <v>0</v>
      </c>
      <c r="DD252" s="16" t="str">
        <f t="shared" si="290"/>
        <v/>
      </c>
      <c r="DE252" s="43" t="s">
        <v>0</v>
      </c>
      <c r="DF252" s="16" t="str">
        <f t="shared" si="291"/>
        <v/>
      </c>
      <c r="DG252" s="43" t="s">
        <v>0</v>
      </c>
      <c r="DH252" s="48" t="str">
        <f t="shared" si="292"/>
        <v/>
      </c>
      <c r="DI252" s="49" t="str">
        <f t="shared" si="293"/>
        <v/>
      </c>
      <c r="DJ252" s="43" t="s">
        <v>0</v>
      </c>
      <c r="DK252" s="48" t="str">
        <f t="shared" si="294"/>
        <v/>
      </c>
      <c r="DL252" s="49" t="str">
        <f t="shared" si="295"/>
        <v/>
      </c>
      <c r="DM252" s="43" t="s">
        <v>0</v>
      </c>
      <c r="DN252" s="48" t="str">
        <f t="shared" si="296"/>
        <v/>
      </c>
      <c r="DO252" s="49" t="str">
        <f t="shared" si="297"/>
        <v/>
      </c>
      <c r="DP252" s="43" t="s">
        <v>0</v>
      </c>
      <c r="DQ252" s="54" t="str">
        <f t="shared" si="298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9"/>
        <v/>
      </c>
      <c r="DU252" s="69" t="str">
        <f t="shared" si="245"/>
        <v/>
      </c>
      <c r="DV252" s="69" t="str">
        <f t="shared" si="300"/>
        <v/>
      </c>
      <c r="DW252" s="69" t="str">
        <f t="shared" si="301"/>
        <v/>
      </c>
      <c r="DX252" s="62" t="str">
        <f t="shared" si="302"/>
        <v/>
      </c>
      <c r="DY252" s="43" t="s">
        <v>0</v>
      </c>
      <c r="DZ252" s="54" t="str">
        <f>IF(AN252="","",MAX(DZ$12:DZ251)+1)</f>
        <v/>
      </c>
      <c r="EA252" s="69" t="str">
        <f t="shared" si="303"/>
        <v/>
      </c>
      <c r="EB252" s="69" t="str">
        <f t="shared" si="304"/>
        <v/>
      </c>
      <c r="EC252" s="69" t="str">
        <f t="shared" si="305"/>
        <v/>
      </c>
      <c r="ED252" s="69" t="str">
        <f t="shared" si="306"/>
        <v/>
      </c>
      <c r="EE252" s="69" t="str">
        <f t="shared" si="246"/>
        <v/>
      </c>
      <c r="EF252" s="69" t="str">
        <f t="shared" si="307"/>
        <v/>
      </c>
      <c r="EG252" s="69" t="str">
        <f t="shared" si="308"/>
        <v/>
      </c>
      <c r="EH252" s="69" t="str">
        <f t="shared" si="247"/>
        <v/>
      </c>
      <c r="EI252" s="69" t="str">
        <f t="shared" si="309"/>
        <v/>
      </c>
      <c r="EJ252" s="49" t="str">
        <f t="shared" si="310"/>
        <v/>
      </c>
      <c r="EK252" s="43" t="s">
        <v>0</v>
      </c>
      <c r="EL252" s="16" t="str">
        <f t="shared" si="311"/>
        <v/>
      </c>
      <c r="EM252" s="43" t="s">
        <v>0</v>
      </c>
      <c r="EN252" s="16" t="str">
        <f t="shared" si="248"/>
        <v/>
      </c>
      <c r="EO252" s="43" t="s">
        <v>0</v>
      </c>
      <c r="EP252" s="167" t="str">
        <f t="shared" si="312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9"/>
        <v/>
      </c>
      <c r="P253" s="43"/>
      <c r="Q253" s="48" t="str">
        <f t="shared" si="250"/>
        <v/>
      </c>
      <c r="R253" s="69" t="str">
        <f>IF(Q253="","",IF(COUNTIF(Q$12:Q252,Q253)=0,R252+1,R252))</f>
        <v/>
      </c>
      <c r="S253" s="69" t="str">
        <f t="shared" si="251"/>
        <v/>
      </c>
      <c r="T253" s="69" t="str">
        <f t="shared" si="252"/>
        <v/>
      </c>
      <c r="U253" s="62" t="str">
        <f t="shared" si="253"/>
        <v/>
      </c>
      <c r="V253" s="43" t="s">
        <v>0</v>
      </c>
      <c r="W253" s="209" t="str">
        <f t="shared" si="254"/>
        <v/>
      </c>
      <c r="X253" s="259" t="str">
        <f t="shared" si="255"/>
        <v/>
      </c>
      <c r="Y253" s="210" t="str">
        <f t="shared" si="237"/>
        <v/>
      </c>
      <c r="Z253" s="43" t="s">
        <v>0</v>
      </c>
      <c r="AA253" s="48" t="str">
        <f t="shared" si="256"/>
        <v/>
      </c>
      <c r="AB253" s="69" t="str">
        <f t="shared" si="257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8"/>
        <v/>
      </c>
      <c r="AI253" s="43" t="s">
        <v>0</v>
      </c>
      <c r="AJ253" s="209" t="str">
        <f t="shared" si="259"/>
        <v/>
      </c>
      <c r="AK253" s="150" t="str">
        <f t="shared" si="260"/>
        <v/>
      </c>
      <c r="AL253" s="43"/>
      <c r="AM253" s="48" t="str">
        <f t="shared" si="261"/>
        <v/>
      </c>
      <c r="AN253" s="27" t="str">
        <f t="shared" si="262"/>
        <v/>
      </c>
      <c r="AO253" s="69" t="str">
        <f t="shared" si="263"/>
        <v/>
      </c>
      <c r="AP253" s="69" t="str">
        <f t="shared" si="264"/>
        <v/>
      </c>
      <c r="AQ253" s="27" t="str">
        <f t="shared" si="265"/>
        <v/>
      </c>
      <c r="AR253" s="62" t="str">
        <f t="shared" si="266"/>
        <v/>
      </c>
      <c r="AS253" s="43" t="s">
        <v>0</v>
      </c>
      <c r="AT253" s="78" t="str">
        <f t="shared" si="267"/>
        <v/>
      </c>
      <c r="AU253" s="43" t="s">
        <v>0</v>
      </c>
      <c r="AV253" s="280" t="str">
        <f t="shared" si="313"/>
        <v/>
      </c>
      <c r="AW253" s="43" t="s">
        <v>0</v>
      </c>
      <c r="AX253" s="97"/>
      <c r="AY253" s="99"/>
      <c r="AZ253" s="43" t="s">
        <v>0</v>
      </c>
      <c r="BA253" s="236" t="str">
        <f t="shared" si="268"/>
        <v/>
      </c>
      <c r="BB253" s="43" t="s">
        <v>0</v>
      </c>
      <c r="BC253" s="48" t="str">
        <f t="shared" si="269"/>
        <v/>
      </c>
      <c r="BD253" s="69" t="str">
        <f>IF(AX253&amp;AY253="","",MAX(BD$12:BD252)+1)</f>
        <v/>
      </c>
      <c r="BE253" s="248" t="str">
        <f t="shared" si="270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1"/>
        <v/>
      </c>
      <c r="BI253" s="27" t="str">
        <f t="shared" si="272"/>
        <v/>
      </c>
      <c r="BJ253" s="69" t="str">
        <f t="shared" si="273"/>
        <v/>
      </c>
      <c r="BK253" s="49" t="str">
        <f t="shared" si="274"/>
        <v/>
      </c>
      <c r="BL253" s="43" t="s">
        <v>0</v>
      </c>
      <c r="BM253" s="48" t="str">
        <f t="shared" si="275"/>
        <v/>
      </c>
      <c r="BN253" s="27" t="str">
        <f t="shared" si="276"/>
        <v/>
      </c>
      <c r="BO253" s="69" t="str">
        <f t="shared" si="277"/>
        <v/>
      </c>
      <c r="BP253" s="69" t="str">
        <f t="shared" si="238"/>
        <v/>
      </c>
      <c r="BQ253" s="27" t="str">
        <f t="shared" si="239"/>
        <v/>
      </c>
      <c r="BR253" s="27" t="str" cm="1">
        <f t="array" ref="BR253">IFERROR(""&amp;INDEX(regNatjecatelj_klub,DI253),"")</f>
        <v/>
      </c>
      <c r="BS253" s="82" t="str">
        <f t="shared" si="278"/>
        <v/>
      </c>
      <c r="BT253" s="62" t="str">
        <f t="shared" si="279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0"/>
        <v/>
      </c>
      <c r="CA253" s="27" t="str">
        <f t="shared" si="281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2"/>
        <v/>
      </c>
      <c r="CE253" s="27" t="str">
        <f>IF(BX253="","",MAX(CE$12:CE252)+1)</f>
        <v/>
      </c>
      <c r="CF253" s="27" t="str">
        <f t="shared" si="283"/>
        <v/>
      </c>
      <c r="CG253" s="62" t="str">
        <f t="shared" si="284"/>
        <v/>
      </c>
      <c r="CH253" s="43" t="s">
        <v>0</v>
      </c>
      <c r="CI253" s="16" t="str">
        <f t="shared" si="285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6"/>
        <v/>
      </c>
      <c r="CP253" s="69" t="str">
        <f t="shared" si="287"/>
        <v/>
      </c>
      <c r="CQ253" s="216" t="str">
        <f t="shared" si="288"/>
        <v/>
      </c>
      <c r="CR253" s="217" t="str">
        <f t="shared" si="314"/>
        <v/>
      </c>
      <c r="CS253" s="150" t="str">
        <f t="shared" si="240"/>
        <v/>
      </c>
      <c r="CT253" s="43" t="s">
        <v>0</v>
      </c>
      <c r="CU253" s="276" t="str">
        <f t="shared" si="289"/>
        <v xml:space="preserve">
</v>
      </c>
      <c r="CV253" s="43" t="s">
        <v>0</v>
      </c>
      <c r="CW253" s="236" t="str">
        <f t="shared" si="241"/>
        <v/>
      </c>
      <c r="CX253" t="s">
        <v>0</v>
      </c>
      <c r="CY253" s="119" t="str">
        <f t="shared" si="242"/>
        <v/>
      </c>
      <c r="CZ253" t="s">
        <v>0</v>
      </c>
      <c r="DA253" s="48" t="str">
        <f t="shared" si="243"/>
        <v/>
      </c>
      <c r="DB253" s="62" t="str">
        <f t="shared" si="244"/>
        <v/>
      </c>
      <c r="DC253" t="s">
        <v>0</v>
      </c>
      <c r="DD253" s="16" t="str">
        <f t="shared" si="290"/>
        <v/>
      </c>
      <c r="DE253" s="43" t="s">
        <v>0</v>
      </c>
      <c r="DF253" s="16" t="str">
        <f t="shared" si="291"/>
        <v/>
      </c>
      <c r="DG253" s="43" t="s">
        <v>0</v>
      </c>
      <c r="DH253" s="48" t="str">
        <f t="shared" si="292"/>
        <v/>
      </c>
      <c r="DI253" s="49" t="str">
        <f t="shared" si="293"/>
        <v/>
      </c>
      <c r="DJ253" s="43" t="s">
        <v>0</v>
      </c>
      <c r="DK253" s="48" t="str">
        <f t="shared" si="294"/>
        <v/>
      </c>
      <c r="DL253" s="49" t="str">
        <f t="shared" si="295"/>
        <v/>
      </c>
      <c r="DM253" s="43" t="s">
        <v>0</v>
      </c>
      <c r="DN253" s="48" t="str">
        <f t="shared" si="296"/>
        <v/>
      </c>
      <c r="DO253" s="49" t="str">
        <f t="shared" si="297"/>
        <v/>
      </c>
      <c r="DP253" s="43" t="s">
        <v>0</v>
      </c>
      <c r="DQ253" s="54" t="str">
        <f t="shared" si="298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9"/>
        <v/>
      </c>
      <c r="DU253" s="69" t="str">
        <f t="shared" si="245"/>
        <v/>
      </c>
      <c r="DV253" s="69" t="str">
        <f t="shared" si="300"/>
        <v/>
      </c>
      <c r="DW253" s="69" t="str">
        <f t="shared" si="301"/>
        <v/>
      </c>
      <c r="DX253" s="62" t="str">
        <f t="shared" si="302"/>
        <v/>
      </c>
      <c r="DY253" s="43" t="s">
        <v>0</v>
      </c>
      <c r="DZ253" s="54" t="str">
        <f>IF(AN253="","",MAX(DZ$12:DZ252)+1)</f>
        <v/>
      </c>
      <c r="EA253" s="69" t="str">
        <f t="shared" si="303"/>
        <v/>
      </c>
      <c r="EB253" s="69" t="str">
        <f t="shared" si="304"/>
        <v/>
      </c>
      <c r="EC253" s="69" t="str">
        <f t="shared" si="305"/>
        <v/>
      </c>
      <c r="ED253" s="69" t="str">
        <f t="shared" si="306"/>
        <v/>
      </c>
      <c r="EE253" s="69" t="str">
        <f t="shared" si="246"/>
        <v/>
      </c>
      <c r="EF253" s="69" t="str">
        <f t="shared" si="307"/>
        <v/>
      </c>
      <c r="EG253" s="69" t="str">
        <f t="shared" si="308"/>
        <v/>
      </c>
      <c r="EH253" s="69" t="str">
        <f t="shared" si="247"/>
        <v/>
      </c>
      <c r="EI253" s="69" t="str">
        <f t="shared" si="309"/>
        <v/>
      </c>
      <c r="EJ253" s="49" t="str">
        <f t="shared" si="310"/>
        <v/>
      </c>
      <c r="EK253" s="43" t="s">
        <v>0</v>
      </c>
      <c r="EL253" s="16" t="str">
        <f t="shared" si="311"/>
        <v/>
      </c>
      <c r="EM253" s="43" t="s">
        <v>0</v>
      </c>
      <c r="EN253" s="16" t="str">
        <f t="shared" si="248"/>
        <v/>
      </c>
      <c r="EO253" s="43" t="s">
        <v>0</v>
      </c>
      <c r="EP253" s="167" t="str">
        <f t="shared" si="312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9"/>
        <v/>
      </c>
      <c r="P254" s="43"/>
      <c r="Q254" s="48" t="str">
        <f t="shared" si="250"/>
        <v/>
      </c>
      <c r="R254" s="69" t="str">
        <f>IF(Q254="","",IF(COUNTIF(Q$12:Q253,Q254)=0,R253+1,R253))</f>
        <v/>
      </c>
      <c r="S254" s="69" t="str">
        <f t="shared" si="251"/>
        <v/>
      </c>
      <c r="T254" s="69" t="str">
        <f t="shared" si="252"/>
        <v/>
      </c>
      <c r="U254" s="62" t="str">
        <f t="shared" si="253"/>
        <v/>
      </c>
      <c r="V254" s="43" t="s">
        <v>0</v>
      </c>
      <c r="W254" s="209" t="str">
        <f t="shared" si="254"/>
        <v/>
      </c>
      <c r="X254" s="259" t="str">
        <f t="shared" si="255"/>
        <v/>
      </c>
      <c r="Y254" s="210" t="str">
        <f t="shared" si="237"/>
        <v/>
      </c>
      <c r="Z254" s="43" t="s">
        <v>0</v>
      </c>
      <c r="AA254" s="48" t="str">
        <f t="shared" si="256"/>
        <v/>
      </c>
      <c r="AB254" s="69" t="str">
        <f t="shared" si="257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8"/>
        <v/>
      </c>
      <c r="AI254" s="43" t="s">
        <v>0</v>
      </c>
      <c r="AJ254" s="209" t="str">
        <f t="shared" si="259"/>
        <v/>
      </c>
      <c r="AK254" s="150" t="str">
        <f t="shared" si="260"/>
        <v/>
      </c>
      <c r="AL254" s="43"/>
      <c r="AM254" s="48" t="str">
        <f t="shared" si="261"/>
        <v/>
      </c>
      <c r="AN254" s="27" t="str">
        <f t="shared" si="262"/>
        <v/>
      </c>
      <c r="AO254" s="69" t="str">
        <f t="shared" si="263"/>
        <v/>
      </c>
      <c r="AP254" s="69" t="str">
        <f t="shared" si="264"/>
        <v/>
      </c>
      <c r="AQ254" s="27" t="str">
        <f t="shared" si="265"/>
        <v/>
      </c>
      <c r="AR254" s="62" t="str">
        <f t="shared" si="266"/>
        <v/>
      </c>
      <c r="AS254" s="43" t="s">
        <v>0</v>
      </c>
      <c r="AT254" s="78" t="str">
        <f t="shared" si="267"/>
        <v/>
      </c>
      <c r="AU254" s="43" t="s">
        <v>0</v>
      </c>
      <c r="AV254" s="280" t="str">
        <f t="shared" si="313"/>
        <v/>
      </c>
      <c r="AW254" s="43" t="s">
        <v>0</v>
      </c>
      <c r="AX254" s="97"/>
      <c r="AY254" s="99"/>
      <c r="AZ254" s="43" t="s">
        <v>0</v>
      </c>
      <c r="BA254" s="236" t="str">
        <f t="shared" si="268"/>
        <v/>
      </c>
      <c r="BB254" s="43" t="s">
        <v>0</v>
      </c>
      <c r="BC254" s="48" t="str">
        <f t="shared" si="269"/>
        <v/>
      </c>
      <c r="BD254" s="69" t="str">
        <f>IF(AX254&amp;AY254="","",MAX(BD$12:BD253)+1)</f>
        <v/>
      </c>
      <c r="BE254" s="248" t="str">
        <f t="shared" si="270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1"/>
        <v/>
      </c>
      <c r="BI254" s="27" t="str">
        <f t="shared" si="272"/>
        <v/>
      </c>
      <c r="BJ254" s="69" t="str">
        <f t="shared" si="273"/>
        <v/>
      </c>
      <c r="BK254" s="49" t="str">
        <f t="shared" si="274"/>
        <v/>
      </c>
      <c r="BL254" s="43" t="s">
        <v>0</v>
      </c>
      <c r="BM254" s="48" t="str">
        <f t="shared" si="275"/>
        <v/>
      </c>
      <c r="BN254" s="27" t="str">
        <f t="shared" si="276"/>
        <v/>
      </c>
      <c r="BO254" s="69" t="str">
        <f t="shared" si="277"/>
        <v/>
      </c>
      <c r="BP254" s="69" t="str">
        <f t="shared" si="238"/>
        <v/>
      </c>
      <c r="BQ254" s="27" t="str">
        <f t="shared" si="239"/>
        <v/>
      </c>
      <c r="BR254" s="27" t="str" cm="1">
        <f t="array" ref="BR254">IFERROR(""&amp;INDEX(regNatjecatelj_klub,DI254),"")</f>
        <v/>
      </c>
      <c r="BS254" s="82" t="str">
        <f t="shared" si="278"/>
        <v/>
      </c>
      <c r="BT254" s="62" t="str">
        <f t="shared" si="279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0"/>
        <v/>
      </c>
      <c r="CA254" s="27" t="str">
        <f t="shared" si="281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2"/>
        <v/>
      </c>
      <c r="CE254" s="27" t="str">
        <f>IF(BX254="","",MAX(CE$12:CE253)+1)</f>
        <v/>
      </c>
      <c r="CF254" s="27" t="str">
        <f t="shared" si="283"/>
        <v/>
      </c>
      <c r="CG254" s="62" t="str">
        <f t="shared" si="284"/>
        <v/>
      </c>
      <c r="CH254" s="43" t="s">
        <v>0</v>
      </c>
      <c r="CI254" s="16" t="str">
        <f t="shared" si="285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6"/>
        <v/>
      </c>
      <c r="CP254" s="69" t="str">
        <f t="shared" si="287"/>
        <v/>
      </c>
      <c r="CQ254" s="216" t="str">
        <f t="shared" si="288"/>
        <v/>
      </c>
      <c r="CR254" s="217" t="str">
        <f t="shared" si="314"/>
        <v/>
      </c>
      <c r="CS254" s="150" t="str">
        <f t="shared" si="240"/>
        <v/>
      </c>
      <c r="CT254" s="43" t="s">
        <v>0</v>
      </c>
      <c r="CU254" s="276" t="str">
        <f t="shared" si="289"/>
        <v xml:space="preserve">
</v>
      </c>
      <c r="CV254" s="43" t="s">
        <v>0</v>
      </c>
      <c r="CW254" s="236" t="str">
        <f t="shared" si="241"/>
        <v/>
      </c>
      <c r="CX254" t="s">
        <v>0</v>
      </c>
      <c r="CY254" s="119" t="str">
        <f t="shared" si="242"/>
        <v/>
      </c>
      <c r="CZ254" t="s">
        <v>0</v>
      </c>
      <c r="DA254" s="48" t="str">
        <f t="shared" si="243"/>
        <v/>
      </c>
      <c r="DB254" s="62" t="str">
        <f t="shared" si="244"/>
        <v/>
      </c>
      <c r="DC254" t="s">
        <v>0</v>
      </c>
      <c r="DD254" s="16" t="str">
        <f t="shared" si="290"/>
        <v/>
      </c>
      <c r="DE254" s="43" t="s">
        <v>0</v>
      </c>
      <c r="DF254" s="16" t="str">
        <f t="shared" si="291"/>
        <v/>
      </c>
      <c r="DG254" s="43" t="s">
        <v>0</v>
      </c>
      <c r="DH254" s="48" t="str">
        <f t="shared" si="292"/>
        <v/>
      </c>
      <c r="DI254" s="49" t="str">
        <f t="shared" si="293"/>
        <v/>
      </c>
      <c r="DJ254" s="43" t="s">
        <v>0</v>
      </c>
      <c r="DK254" s="48" t="str">
        <f t="shared" si="294"/>
        <v/>
      </c>
      <c r="DL254" s="49" t="str">
        <f t="shared" si="295"/>
        <v/>
      </c>
      <c r="DM254" s="43" t="s">
        <v>0</v>
      </c>
      <c r="DN254" s="48" t="str">
        <f t="shared" si="296"/>
        <v/>
      </c>
      <c r="DO254" s="49" t="str">
        <f t="shared" si="297"/>
        <v/>
      </c>
      <c r="DP254" s="43" t="s">
        <v>0</v>
      </c>
      <c r="DQ254" s="54" t="str">
        <f t="shared" si="298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9"/>
        <v/>
      </c>
      <c r="DU254" s="69" t="str">
        <f t="shared" si="245"/>
        <v/>
      </c>
      <c r="DV254" s="69" t="str">
        <f t="shared" si="300"/>
        <v/>
      </c>
      <c r="DW254" s="69" t="str">
        <f t="shared" si="301"/>
        <v/>
      </c>
      <c r="DX254" s="62" t="str">
        <f t="shared" si="302"/>
        <v/>
      </c>
      <c r="DY254" s="43" t="s">
        <v>0</v>
      </c>
      <c r="DZ254" s="54" t="str">
        <f>IF(AN254="","",MAX(DZ$12:DZ253)+1)</f>
        <v/>
      </c>
      <c r="EA254" s="69" t="str">
        <f t="shared" si="303"/>
        <v/>
      </c>
      <c r="EB254" s="69" t="str">
        <f t="shared" si="304"/>
        <v/>
      </c>
      <c r="EC254" s="69" t="str">
        <f t="shared" si="305"/>
        <v/>
      </c>
      <c r="ED254" s="69" t="str">
        <f t="shared" si="306"/>
        <v/>
      </c>
      <c r="EE254" s="69" t="str">
        <f t="shared" si="246"/>
        <v/>
      </c>
      <c r="EF254" s="69" t="str">
        <f t="shared" si="307"/>
        <v/>
      </c>
      <c r="EG254" s="69" t="str">
        <f t="shared" si="308"/>
        <v/>
      </c>
      <c r="EH254" s="69" t="str">
        <f t="shared" si="247"/>
        <v/>
      </c>
      <c r="EI254" s="69" t="str">
        <f t="shared" si="309"/>
        <v/>
      </c>
      <c r="EJ254" s="49" t="str">
        <f t="shared" si="310"/>
        <v/>
      </c>
      <c r="EK254" s="43" t="s">
        <v>0</v>
      </c>
      <c r="EL254" s="16" t="str">
        <f t="shared" si="311"/>
        <v/>
      </c>
      <c r="EM254" s="43" t="s">
        <v>0</v>
      </c>
      <c r="EN254" s="16" t="str">
        <f t="shared" si="248"/>
        <v/>
      </c>
      <c r="EO254" s="43" t="s">
        <v>0</v>
      </c>
      <c r="EP254" s="167" t="str">
        <f t="shared" si="312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9"/>
        <v/>
      </c>
      <c r="P255" s="43"/>
      <c r="Q255" s="48" t="str">
        <f t="shared" si="250"/>
        <v/>
      </c>
      <c r="R255" s="69" t="str">
        <f>IF(Q255="","",IF(COUNTIF(Q$12:Q254,Q255)=0,R254+1,R254))</f>
        <v/>
      </c>
      <c r="S255" s="69" t="str">
        <f t="shared" si="251"/>
        <v/>
      </c>
      <c r="T255" s="69" t="str">
        <f t="shared" si="252"/>
        <v/>
      </c>
      <c r="U255" s="62" t="str">
        <f t="shared" si="253"/>
        <v/>
      </c>
      <c r="V255" s="43" t="s">
        <v>0</v>
      </c>
      <c r="W255" s="209" t="str">
        <f t="shared" si="254"/>
        <v/>
      </c>
      <c r="X255" s="259" t="str">
        <f t="shared" si="255"/>
        <v/>
      </c>
      <c r="Y255" s="210" t="str">
        <f t="shared" si="237"/>
        <v/>
      </c>
      <c r="Z255" s="43" t="s">
        <v>0</v>
      </c>
      <c r="AA255" s="48" t="str">
        <f t="shared" si="256"/>
        <v/>
      </c>
      <c r="AB255" s="69" t="str">
        <f t="shared" si="257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8"/>
        <v/>
      </c>
      <c r="AI255" s="43" t="s">
        <v>0</v>
      </c>
      <c r="AJ255" s="209" t="str">
        <f t="shared" si="259"/>
        <v/>
      </c>
      <c r="AK255" s="150" t="str">
        <f t="shared" si="260"/>
        <v/>
      </c>
      <c r="AL255" s="43"/>
      <c r="AM255" s="48" t="str">
        <f t="shared" si="261"/>
        <v/>
      </c>
      <c r="AN255" s="27" t="str">
        <f t="shared" si="262"/>
        <v/>
      </c>
      <c r="AO255" s="69" t="str">
        <f t="shared" si="263"/>
        <v/>
      </c>
      <c r="AP255" s="69" t="str">
        <f t="shared" si="264"/>
        <v/>
      </c>
      <c r="AQ255" s="27" t="str">
        <f t="shared" si="265"/>
        <v/>
      </c>
      <c r="AR255" s="62" t="str">
        <f t="shared" si="266"/>
        <v/>
      </c>
      <c r="AS255" s="43" t="s">
        <v>0</v>
      </c>
      <c r="AT255" s="78" t="str">
        <f t="shared" si="267"/>
        <v/>
      </c>
      <c r="AU255" s="43" t="s">
        <v>0</v>
      </c>
      <c r="AV255" s="280" t="str">
        <f t="shared" si="313"/>
        <v/>
      </c>
      <c r="AW255" s="43" t="s">
        <v>0</v>
      </c>
      <c r="AX255" s="97"/>
      <c r="AY255" s="99"/>
      <c r="AZ255" s="43" t="s">
        <v>0</v>
      </c>
      <c r="BA255" s="236" t="str">
        <f t="shared" si="268"/>
        <v/>
      </c>
      <c r="BB255" s="43" t="s">
        <v>0</v>
      </c>
      <c r="BC255" s="48" t="str">
        <f t="shared" si="269"/>
        <v/>
      </c>
      <c r="BD255" s="69" t="str">
        <f>IF(AX255&amp;AY255="","",MAX(BD$12:BD254)+1)</f>
        <v/>
      </c>
      <c r="BE255" s="248" t="str">
        <f t="shared" si="270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1"/>
        <v/>
      </c>
      <c r="BI255" s="27" t="str">
        <f t="shared" si="272"/>
        <v/>
      </c>
      <c r="BJ255" s="69" t="str">
        <f t="shared" si="273"/>
        <v/>
      </c>
      <c r="BK255" s="49" t="str">
        <f t="shared" si="274"/>
        <v/>
      </c>
      <c r="BL255" s="43" t="s">
        <v>0</v>
      </c>
      <c r="BM255" s="48" t="str">
        <f t="shared" si="275"/>
        <v/>
      </c>
      <c r="BN255" s="27" t="str">
        <f t="shared" si="276"/>
        <v/>
      </c>
      <c r="BO255" s="69" t="str">
        <f t="shared" si="277"/>
        <v/>
      </c>
      <c r="BP255" s="69" t="str">
        <f t="shared" si="238"/>
        <v/>
      </c>
      <c r="BQ255" s="27" t="str">
        <f t="shared" si="239"/>
        <v/>
      </c>
      <c r="BR255" s="27" t="str" cm="1">
        <f t="array" ref="BR255">IFERROR(""&amp;INDEX(regNatjecatelj_klub,DI255),"")</f>
        <v/>
      </c>
      <c r="BS255" s="82" t="str">
        <f t="shared" si="278"/>
        <v/>
      </c>
      <c r="BT255" s="62" t="str">
        <f t="shared" si="279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0"/>
        <v/>
      </c>
      <c r="CA255" s="27" t="str">
        <f t="shared" si="281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2"/>
        <v/>
      </c>
      <c r="CE255" s="27" t="str">
        <f>IF(BX255="","",MAX(CE$12:CE254)+1)</f>
        <v/>
      </c>
      <c r="CF255" s="27" t="str">
        <f t="shared" si="283"/>
        <v/>
      </c>
      <c r="CG255" s="62" t="str">
        <f t="shared" si="284"/>
        <v/>
      </c>
      <c r="CH255" s="43" t="s">
        <v>0</v>
      </c>
      <c r="CI255" s="16" t="str">
        <f t="shared" si="285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6"/>
        <v/>
      </c>
      <c r="CP255" s="69" t="str">
        <f t="shared" si="287"/>
        <v/>
      </c>
      <c r="CQ255" s="216" t="str">
        <f t="shared" si="288"/>
        <v/>
      </c>
      <c r="CR255" s="217" t="str">
        <f t="shared" si="314"/>
        <v/>
      </c>
      <c r="CS255" s="150" t="str">
        <f t="shared" si="240"/>
        <v/>
      </c>
      <c r="CT255" s="43" t="s">
        <v>0</v>
      </c>
      <c r="CU255" s="276" t="str">
        <f t="shared" si="289"/>
        <v xml:space="preserve">
</v>
      </c>
      <c r="CV255" s="43" t="s">
        <v>0</v>
      </c>
      <c r="CW255" s="236" t="str">
        <f t="shared" si="241"/>
        <v/>
      </c>
      <c r="CX255" t="s">
        <v>0</v>
      </c>
      <c r="CY255" s="119" t="str">
        <f t="shared" si="242"/>
        <v/>
      </c>
      <c r="CZ255" t="s">
        <v>0</v>
      </c>
      <c r="DA255" s="48" t="str">
        <f t="shared" si="243"/>
        <v/>
      </c>
      <c r="DB255" s="62" t="str">
        <f t="shared" si="244"/>
        <v/>
      </c>
      <c r="DC255" t="s">
        <v>0</v>
      </c>
      <c r="DD255" s="16" t="str">
        <f t="shared" si="290"/>
        <v/>
      </c>
      <c r="DE255" s="43" t="s">
        <v>0</v>
      </c>
      <c r="DF255" s="16" t="str">
        <f t="shared" si="291"/>
        <v/>
      </c>
      <c r="DG255" s="43" t="s">
        <v>0</v>
      </c>
      <c r="DH255" s="48" t="str">
        <f t="shared" si="292"/>
        <v/>
      </c>
      <c r="DI255" s="49" t="str">
        <f t="shared" si="293"/>
        <v/>
      </c>
      <c r="DJ255" s="43" t="s">
        <v>0</v>
      </c>
      <c r="DK255" s="48" t="str">
        <f t="shared" si="294"/>
        <v/>
      </c>
      <c r="DL255" s="49" t="str">
        <f t="shared" si="295"/>
        <v/>
      </c>
      <c r="DM255" s="43" t="s">
        <v>0</v>
      </c>
      <c r="DN255" s="48" t="str">
        <f t="shared" si="296"/>
        <v/>
      </c>
      <c r="DO255" s="49" t="str">
        <f t="shared" si="297"/>
        <v/>
      </c>
      <c r="DP255" s="43" t="s">
        <v>0</v>
      </c>
      <c r="DQ255" s="54" t="str">
        <f t="shared" si="298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9"/>
        <v/>
      </c>
      <c r="DU255" s="69" t="str">
        <f t="shared" si="245"/>
        <v/>
      </c>
      <c r="DV255" s="69" t="str">
        <f t="shared" si="300"/>
        <v/>
      </c>
      <c r="DW255" s="69" t="str">
        <f t="shared" si="301"/>
        <v/>
      </c>
      <c r="DX255" s="62" t="str">
        <f t="shared" si="302"/>
        <v/>
      </c>
      <c r="DY255" s="43" t="s">
        <v>0</v>
      </c>
      <c r="DZ255" s="54" t="str">
        <f>IF(AN255="","",MAX(DZ$12:DZ254)+1)</f>
        <v/>
      </c>
      <c r="EA255" s="69" t="str">
        <f t="shared" si="303"/>
        <v/>
      </c>
      <c r="EB255" s="69" t="str">
        <f t="shared" si="304"/>
        <v/>
      </c>
      <c r="EC255" s="69" t="str">
        <f t="shared" si="305"/>
        <v/>
      </c>
      <c r="ED255" s="69" t="str">
        <f t="shared" si="306"/>
        <v/>
      </c>
      <c r="EE255" s="69" t="str">
        <f t="shared" si="246"/>
        <v/>
      </c>
      <c r="EF255" s="69" t="str">
        <f t="shared" si="307"/>
        <v/>
      </c>
      <c r="EG255" s="69" t="str">
        <f t="shared" si="308"/>
        <v/>
      </c>
      <c r="EH255" s="69" t="str">
        <f t="shared" si="247"/>
        <v/>
      </c>
      <c r="EI255" s="69" t="str">
        <f t="shared" si="309"/>
        <v/>
      </c>
      <c r="EJ255" s="49" t="str">
        <f t="shared" si="310"/>
        <v/>
      </c>
      <c r="EK255" s="43" t="s">
        <v>0</v>
      </c>
      <c r="EL255" s="16" t="str">
        <f t="shared" si="311"/>
        <v/>
      </c>
      <c r="EM255" s="43" t="s">
        <v>0</v>
      </c>
      <c r="EN255" s="16" t="str">
        <f t="shared" si="248"/>
        <v/>
      </c>
      <c r="EO255" s="43" t="s">
        <v>0</v>
      </c>
      <c r="EP255" s="167" t="str">
        <f t="shared" si="312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9"/>
        <v/>
      </c>
      <c r="P256" s="43"/>
      <c r="Q256" s="48" t="str">
        <f t="shared" si="250"/>
        <v/>
      </c>
      <c r="R256" s="69" t="str">
        <f>IF(Q256="","",IF(COUNTIF(Q$12:Q255,Q256)=0,R255+1,R255))</f>
        <v/>
      </c>
      <c r="S256" s="69" t="str">
        <f t="shared" si="251"/>
        <v/>
      </c>
      <c r="T256" s="69" t="str">
        <f t="shared" si="252"/>
        <v/>
      </c>
      <c r="U256" s="62" t="str">
        <f t="shared" si="253"/>
        <v/>
      </c>
      <c r="V256" s="43" t="s">
        <v>0</v>
      </c>
      <c r="W256" s="209" t="str">
        <f t="shared" si="254"/>
        <v/>
      </c>
      <c r="X256" s="259" t="str">
        <f t="shared" si="255"/>
        <v/>
      </c>
      <c r="Y256" s="210" t="str">
        <f t="shared" si="237"/>
        <v/>
      </c>
      <c r="Z256" s="43" t="s">
        <v>0</v>
      </c>
      <c r="AA256" s="48" t="str">
        <f t="shared" si="256"/>
        <v/>
      </c>
      <c r="AB256" s="69" t="str">
        <f t="shared" si="257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8"/>
        <v/>
      </c>
      <c r="AI256" s="43" t="s">
        <v>0</v>
      </c>
      <c r="AJ256" s="209" t="str">
        <f t="shared" si="259"/>
        <v/>
      </c>
      <c r="AK256" s="150" t="str">
        <f t="shared" si="260"/>
        <v/>
      </c>
      <c r="AL256" s="43"/>
      <c r="AM256" s="48" t="str">
        <f t="shared" si="261"/>
        <v/>
      </c>
      <c r="AN256" s="27" t="str">
        <f t="shared" si="262"/>
        <v/>
      </c>
      <c r="AO256" s="69" t="str">
        <f t="shared" si="263"/>
        <v/>
      </c>
      <c r="AP256" s="69" t="str">
        <f t="shared" si="264"/>
        <v/>
      </c>
      <c r="AQ256" s="27" t="str">
        <f t="shared" si="265"/>
        <v/>
      </c>
      <c r="AR256" s="62" t="str">
        <f t="shared" si="266"/>
        <v/>
      </c>
      <c r="AS256" s="43" t="s">
        <v>0</v>
      </c>
      <c r="AT256" s="78" t="str">
        <f t="shared" si="267"/>
        <v/>
      </c>
      <c r="AU256" s="43" t="s">
        <v>0</v>
      </c>
      <c r="AV256" s="280" t="str">
        <f t="shared" si="313"/>
        <v/>
      </c>
      <c r="AW256" s="43" t="s">
        <v>0</v>
      </c>
      <c r="AX256" s="97"/>
      <c r="AY256" s="99"/>
      <c r="AZ256" s="43" t="s">
        <v>0</v>
      </c>
      <c r="BA256" s="236" t="str">
        <f t="shared" si="268"/>
        <v/>
      </c>
      <c r="BB256" s="43" t="s">
        <v>0</v>
      </c>
      <c r="BC256" s="48" t="str">
        <f t="shared" si="269"/>
        <v/>
      </c>
      <c r="BD256" s="69" t="str">
        <f>IF(AX256&amp;AY256="","",MAX(BD$12:BD255)+1)</f>
        <v/>
      </c>
      <c r="BE256" s="248" t="str">
        <f t="shared" si="270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1"/>
        <v/>
      </c>
      <c r="BI256" s="27" t="str">
        <f t="shared" si="272"/>
        <v/>
      </c>
      <c r="BJ256" s="69" t="str">
        <f t="shared" si="273"/>
        <v/>
      </c>
      <c r="BK256" s="49" t="str">
        <f t="shared" si="274"/>
        <v/>
      </c>
      <c r="BL256" s="43" t="s">
        <v>0</v>
      </c>
      <c r="BM256" s="48" t="str">
        <f t="shared" si="275"/>
        <v/>
      </c>
      <c r="BN256" s="27" t="str">
        <f t="shared" si="276"/>
        <v/>
      </c>
      <c r="BO256" s="69" t="str">
        <f t="shared" si="277"/>
        <v/>
      </c>
      <c r="BP256" s="69" t="str">
        <f t="shared" si="238"/>
        <v/>
      </c>
      <c r="BQ256" s="27" t="str">
        <f t="shared" si="239"/>
        <v/>
      </c>
      <c r="BR256" s="27" t="str" cm="1">
        <f t="array" ref="BR256">IFERROR(""&amp;INDEX(regNatjecatelj_klub,DI256),"")</f>
        <v/>
      </c>
      <c r="BS256" s="82" t="str">
        <f t="shared" si="278"/>
        <v/>
      </c>
      <c r="BT256" s="62" t="str">
        <f t="shared" si="279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0"/>
        <v/>
      </c>
      <c r="CA256" s="27" t="str">
        <f t="shared" si="281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2"/>
        <v/>
      </c>
      <c r="CE256" s="27" t="str">
        <f>IF(BX256="","",MAX(CE$12:CE255)+1)</f>
        <v/>
      </c>
      <c r="CF256" s="27" t="str">
        <f t="shared" si="283"/>
        <v/>
      </c>
      <c r="CG256" s="62" t="str">
        <f t="shared" si="284"/>
        <v/>
      </c>
      <c r="CH256" s="43" t="s">
        <v>0</v>
      </c>
      <c r="CI256" s="16" t="str">
        <f t="shared" si="285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6"/>
        <v/>
      </c>
      <c r="CP256" s="69" t="str">
        <f t="shared" si="287"/>
        <v/>
      </c>
      <c r="CQ256" s="216" t="str">
        <f t="shared" si="288"/>
        <v/>
      </c>
      <c r="CR256" s="217" t="str">
        <f t="shared" si="314"/>
        <v/>
      </c>
      <c r="CS256" s="150" t="str">
        <f t="shared" si="240"/>
        <v/>
      </c>
      <c r="CT256" s="43" t="s">
        <v>0</v>
      </c>
      <c r="CU256" s="276" t="str">
        <f t="shared" si="289"/>
        <v xml:space="preserve">
</v>
      </c>
      <c r="CV256" s="43" t="s">
        <v>0</v>
      </c>
      <c r="CW256" s="236" t="str">
        <f t="shared" si="241"/>
        <v/>
      </c>
      <c r="CX256" t="s">
        <v>0</v>
      </c>
      <c r="CY256" s="119" t="str">
        <f t="shared" si="242"/>
        <v/>
      </c>
      <c r="CZ256" t="s">
        <v>0</v>
      </c>
      <c r="DA256" s="48" t="str">
        <f t="shared" si="243"/>
        <v/>
      </c>
      <c r="DB256" s="62" t="str">
        <f t="shared" si="244"/>
        <v/>
      </c>
      <c r="DC256" t="s">
        <v>0</v>
      </c>
      <c r="DD256" s="16" t="str">
        <f t="shared" si="290"/>
        <v/>
      </c>
      <c r="DE256" s="43" t="s">
        <v>0</v>
      </c>
      <c r="DF256" s="16" t="str">
        <f t="shared" si="291"/>
        <v/>
      </c>
      <c r="DG256" s="43" t="s">
        <v>0</v>
      </c>
      <c r="DH256" s="48" t="str">
        <f t="shared" si="292"/>
        <v/>
      </c>
      <c r="DI256" s="49" t="str">
        <f t="shared" si="293"/>
        <v/>
      </c>
      <c r="DJ256" s="43" t="s">
        <v>0</v>
      </c>
      <c r="DK256" s="48" t="str">
        <f t="shared" si="294"/>
        <v/>
      </c>
      <c r="DL256" s="49" t="str">
        <f t="shared" si="295"/>
        <v/>
      </c>
      <c r="DM256" s="43" t="s">
        <v>0</v>
      </c>
      <c r="DN256" s="48" t="str">
        <f t="shared" si="296"/>
        <v/>
      </c>
      <c r="DO256" s="49" t="str">
        <f t="shared" si="297"/>
        <v/>
      </c>
      <c r="DP256" s="43" t="s">
        <v>0</v>
      </c>
      <c r="DQ256" s="54" t="str">
        <f t="shared" si="298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9"/>
        <v/>
      </c>
      <c r="DU256" s="69" t="str">
        <f t="shared" si="245"/>
        <v/>
      </c>
      <c r="DV256" s="69" t="str">
        <f t="shared" si="300"/>
        <v/>
      </c>
      <c r="DW256" s="69" t="str">
        <f t="shared" si="301"/>
        <v/>
      </c>
      <c r="DX256" s="62" t="str">
        <f t="shared" si="302"/>
        <v/>
      </c>
      <c r="DY256" s="43" t="s">
        <v>0</v>
      </c>
      <c r="DZ256" s="54" t="str">
        <f>IF(AN256="","",MAX(DZ$12:DZ255)+1)</f>
        <v/>
      </c>
      <c r="EA256" s="69" t="str">
        <f t="shared" si="303"/>
        <v/>
      </c>
      <c r="EB256" s="69" t="str">
        <f t="shared" si="304"/>
        <v/>
      </c>
      <c r="EC256" s="69" t="str">
        <f t="shared" si="305"/>
        <v/>
      </c>
      <c r="ED256" s="69" t="str">
        <f t="shared" si="306"/>
        <v/>
      </c>
      <c r="EE256" s="69" t="str">
        <f t="shared" si="246"/>
        <v/>
      </c>
      <c r="EF256" s="69" t="str">
        <f t="shared" si="307"/>
        <v/>
      </c>
      <c r="EG256" s="69" t="str">
        <f t="shared" si="308"/>
        <v/>
      </c>
      <c r="EH256" s="69" t="str">
        <f t="shared" si="247"/>
        <v/>
      </c>
      <c r="EI256" s="69" t="str">
        <f t="shared" si="309"/>
        <v/>
      </c>
      <c r="EJ256" s="49" t="str">
        <f t="shared" si="310"/>
        <v/>
      </c>
      <c r="EK256" s="43" t="s">
        <v>0</v>
      </c>
      <c r="EL256" s="16" t="str">
        <f t="shared" si="311"/>
        <v/>
      </c>
      <c r="EM256" s="43" t="s">
        <v>0</v>
      </c>
      <c r="EN256" s="16" t="str">
        <f t="shared" si="248"/>
        <v/>
      </c>
      <c r="EO256" s="43" t="s">
        <v>0</v>
      </c>
      <c r="EP256" s="167" t="str">
        <f t="shared" si="312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9"/>
        <v/>
      </c>
      <c r="P257" s="43"/>
      <c r="Q257" s="48" t="str">
        <f t="shared" si="250"/>
        <v/>
      </c>
      <c r="R257" s="69" t="str">
        <f>IF(Q257="","",IF(COUNTIF(Q$12:Q256,Q257)=0,R256+1,R256))</f>
        <v/>
      </c>
      <c r="S257" s="69" t="str">
        <f t="shared" si="251"/>
        <v/>
      </c>
      <c r="T257" s="69" t="str">
        <f t="shared" si="252"/>
        <v/>
      </c>
      <c r="U257" s="62" t="str">
        <f t="shared" si="253"/>
        <v/>
      </c>
      <c r="V257" s="43" t="s">
        <v>0</v>
      </c>
      <c r="W257" s="209" t="str">
        <f t="shared" si="254"/>
        <v/>
      </c>
      <c r="X257" s="259" t="str">
        <f t="shared" si="255"/>
        <v/>
      </c>
      <c r="Y257" s="210" t="str">
        <f t="shared" si="237"/>
        <v/>
      </c>
      <c r="Z257" s="43" t="s">
        <v>0</v>
      </c>
      <c r="AA257" s="48" t="str">
        <f t="shared" si="256"/>
        <v/>
      </c>
      <c r="AB257" s="69" t="str">
        <f t="shared" si="257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8"/>
        <v/>
      </c>
      <c r="AI257" s="43" t="s">
        <v>0</v>
      </c>
      <c r="AJ257" s="209" t="str">
        <f t="shared" si="259"/>
        <v/>
      </c>
      <c r="AK257" s="150" t="str">
        <f t="shared" si="260"/>
        <v/>
      </c>
      <c r="AL257" s="43"/>
      <c r="AM257" s="48" t="str">
        <f t="shared" si="261"/>
        <v/>
      </c>
      <c r="AN257" s="27" t="str">
        <f t="shared" si="262"/>
        <v/>
      </c>
      <c r="AO257" s="69" t="str">
        <f t="shared" si="263"/>
        <v/>
      </c>
      <c r="AP257" s="69" t="str">
        <f t="shared" si="264"/>
        <v/>
      </c>
      <c r="AQ257" s="27" t="str">
        <f t="shared" si="265"/>
        <v/>
      </c>
      <c r="AR257" s="62" t="str">
        <f t="shared" si="266"/>
        <v/>
      </c>
      <c r="AS257" s="43" t="s">
        <v>0</v>
      </c>
      <c r="AT257" s="78" t="str">
        <f t="shared" si="267"/>
        <v/>
      </c>
      <c r="AU257" s="43" t="s">
        <v>0</v>
      </c>
      <c r="AV257" s="280" t="str">
        <f t="shared" si="313"/>
        <v/>
      </c>
      <c r="AW257" s="43" t="s">
        <v>0</v>
      </c>
      <c r="AX257" s="97"/>
      <c r="AY257" s="99"/>
      <c r="AZ257" s="43" t="s">
        <v>0</v>
      </c>
      <c r="BA257" s="236" t="str">
        <f t="shared" si="268"/>
        <v/>
      </c>
      <c r="BB257" s="43" t="s">
        <v>0</v>
      </c>
      <c r="BC257" s="48" t="str">
        <f t="shared" si="269"/>
        <v/>
      </c>
      <c r="BD257" s="69" t="str">
        <f>IF(AX257&amp;AY257="","",MAX(BD$12:BD256)+1)</f>
        <v/>
      </c>
      <c r="BE257" s="248" t="str">
        <f t="shared" si="270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1"/>
        <v/>
      </c>
      <c r="BI257" s="27" t="str">
        <f t="shared" si="272"/>
        <v/>
      </c>
      <c r="BJ257" s="69" t="str">
        <f t="shared" si="273"/>
        <v/>
      </c>
      <c r="BK257" s="49" t="str">
        <f t="shared" si="274"/>
        <v/>
      </c>
      <c r="BL257" s="43" t="s">
        <v>0</v>
      </c>
      <c r="BM257" s="48" t="str">
        <f t="shared" si="275"/>
        <v/>
      </c>
      <c r="BN257" s="27" t="str">
        <f t="shared" si="276"/>
        <v/>
      </c>
      <c r="BO257" s="69" t="str">
        <f t="shared" si="277"/>
        <v/>
      </c>
      <c r="BP257" s="69" t="str">
        <f t="shared" si="238"/>
        <v/>
      </c>
      <c r="BQ257" s="27" t="str">
        <f t="shared" si="239"/>
        <v/>
      </c>
      <c r="BR257" s="27" t="str" cm="1">
        <f t="array" ref="BR257">IFERROR(""&amp;INDEX(regNatjecatelj_klub,DI257),"")</f>
        <v/>
      </c>
      <c r="BS257" s="82" t="str">
        <f t="shared" si="278"/>
        <v/>
      </c>
      <c r="BT257" s="62" t="str">
        <f t="shared" si="279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0"/>
        <v/>
      </c>
      <c r="CA257" s="27" t="str">
        <f t="shared" si="281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2"/>
        <v/>
      </c>
      <c r="CE257" s="27" t="str">
        <f>IF(BX257="","",MAX(CE$12:CE256)+1)</f>
        <v/>
      </c>
      <c r="CF257" s="27" t="str">
        <f t="shared" si="283"/>
        <v/>
      </c>
      <c r="CG257" s="62" t="str">
        <f t="shared" si="284"/>
        <v/>
      </c>
      <c r="CH257" s="43" t="s">
        <v>0</v>
      </c>
      <c r="CI257" s="16" t="str">
        <f t="shared" si="285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6"/>
        <v/>
      </c>
      <c r="CP257" s="69" t="str">
        <f t="shared" si="287"/>
        <v/>
      </c>
      <c r="CQ257" s="216" t="str">
        <f t="shared" si="288"/>
        <v/>
      </c>
      <c r="CR257" s="217" t="str">
        <f t="shared" si="314"/>
        <v/>
      </c>
      <c r="CS257" s="150" t="str">
        <f t="shared" si="240"/>
        <v/>
      </c>
      <c r="CT257" s="43" t="s">
        <v>0</v>
      </c>
      <c r="CU257" s="276" t="str">
        <f t="shared" si="289"/>
        <v xml:space="preserve">
</v>
      </c>
      <c r="CV257" s="43" t="s">
        <v>0</v>
      </c>
      <c r="CW257" s="236" t="str">
        <f t="shared" si="241"/>
        <v/>
      </c>
      <c r="CX257" t="s">
        <v>0</v>
      </c>
      <c r="CY257" s="119" t="str">
        <f t="shared" si="242"/>
        <v/>
      </c>
      <c r="CZ257" t="s">
        <v>0</v>
      </c>
      <c r="DA257" s="48" t="str">
        <f t="shared" si="243"/>
        <v/>
      </c>
      <c r="DB257" s="62" t="str">
        <f t="shared" si="244"/>
        <v/>
      </c>
      <c r="DC257" t="s">
        <v>0</v>
      </c>
      <c r="DD257" s="16" t="str">
        <f t="shared" si="290"/>
        <v/>
      </c>
      <c r="DE257" s="43" t="s">
        <v>0</v>
      </c>
      <c r="DF257" s="16" t="str">
        <f t="shared" si="291"/>
        <v/>
      </c>
      <c r="DG257" s="43" t="s">
        <v>0</v>
      </c>
      <c r="DH257" s="48" t="str">
        <f t="shared" si="292"/>
        <v/>
      </c>
      <c r="DI257" s="49" t="str">
        <f t="shared" si="293"/>
        <v/>
      </c>
      <c r="DJ257" s="43" t="s">
        <v>0</v>
      </c>
      <c r="DK257" s="48" t="str">
        <f t="shared" si="294"/>
        <v/>
      </c>
      <c r="DL257" s="49" t="str">
        <f t="shared" si="295"/>
        <v/>
      </c>
      <c r="DM257" s="43" t="s">
        <v>0</v>
      </c>
      <c r="DN257" s="48" t="str">
        <f t="shared" si="296"/>
        <v/>
      </c>
      <c r="DO257" s="49" t="str">
        <f t="shared" si="297"/>
        <v/>
      </c>
      <c r="DP257" s="43" t="s">
        <v>0</v>
      </c>
      <c r="DQ257" s="54" t="str">
        <f t="shared" si="298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9"/>
        <v/>
      </c>
      <c r="DU257" s="69" t="str">
        <f t="shared" si="245"/>
        <v/>
      </c>
      <c r="DV257" s="69" t="str">
        <f t="shared" si="300"/>
        <v/>
      </c>
      <c r="DW257" s="69" t="str">
        <f t="shared" si="301"/>
        <v/>
      </c>
      <c r="DX257" s="62" t="str">
        <f t="shared" si="302"/>
        <v/>
      </c>
      <c r="DY257" s="43" t="s">
        <v>0</v>
      </c>
      <c r="DZ257" s="54" t="str">
        <f>IF(AN257="","",MAX(DZ$12:DZ256)+1)</f>
        <v/>
      </c>
      <c r="EA257" s="69" t="str">
        <f t="shared" si="303"/>
        <v/>
      </c>
      <c r="EB257" s="69" t="str">
        <f t="shared" si="304"/>
        <v/>
      </c>
      <c r="EC257" s="69" t="str">
        <f t="shared" si="305"/>
        <v/>
      </c>
      <c r="ED257" s="69" t="str">
        <f t="shared" si="306"/>
        <v/>
      </c>
      <c r="EE257" s="69" t="str">
        <f t="shared" si="246"/>
        <v/>
      </c>
      <c r="EF257" s="69" t="str">
        <f t="shared" si="307"/>
        <v/>
      </c>
      <c r="EG257" s="69" t="str">
        <f t="shared" si="308"/>
        <v/>
      </c>
      <c r="EH257" s="69" t="str">
        <f t="shared" si="247"/>
        <v/>
      </c>
      <c r="EI257" s="69" t="str">
        <f t="shared" si="309"/>
        <v/>
      </c>
      <c r="EJ257" s="49" t="str">
        <f t="shared" si="310"/>
        <v/>
      </c>
      <c r="EK257" s="43" t="s">
        <v>0</v>
      </c>
      <c r="EL257" s="16" t="str">
        <f t="shared" si="311"/>
        <v/>
      </c>
      <c r="EM257" s="43" t="s">
        <v>0</v>
      </c>
      <c r="EN257" s="16" t="str">
        <f t="shared" si="248"/>
        <v/>
      </c>
      <c r="EO257" s="43" t="s">
        <v>0</v>
      </c>
      <c r="EP257" s="167" t="str">
        <f t="shared" si="312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9"/>
        <v/>
      </c>
      <c r="P258" s="43"/>
      <c r="Q258" s="48" t="str">
        <f t="shared" si="250"/>
        <v/>
      </c>
      <c r="R258" s="69" t="str">
        <f>IF(Q258="","",IF(COUNTIF(Q$12:Q257,Q258)=0,R257+1,R257))</f>
        <v/>
      </c>
      <c r="S258" s="69" t="str">
        <f t="shared" si="251"/>
        <v/>
      </c>
      <c r="T258" s="69" t="str">
        <f t="shared" si="252"/>
        <v/>
      </c>
      <c r="U258" s="62" t="str">
        <f t="shared" si="253"/>
        <v/>
      </c>
      <c r="V258" s="43" t="s">
        <v>0</v>
      </c>
      <c r="W258" s="209" t="str">
        <f t="shared" si="254"/>
        <v/>
      </c>
      <c r="X258" s="259" t="str">
        <f t="shared" si="255"/>
        <v/>
      </c>
      <c r="Y258" s="210" t="str">
        <f t="shared" si="237"/>
        <v/>
      </c>
      <c r="Z258" s="43" t="s">
        <v>0</v>
      </c>
      <c r="AA258" s="48" t="str">
        <f t="shared" si="256"/>
        <v/>
      </c>
      <c r="AB258" s="69" t="str">
        <f t="shared" si="257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8"/>
        <v/>
      </c>
      <c r="AI258" s="43" t="s">
        <v>0</v>
      </c>
      <c r="AJ258" s="209" t="str">
        <f t="shared" si="259"/>
        <v/>
      </c>
      <c r="AK258" s="150" t="str">
        <f t="shared" si="260"/>
        <v/>
      </c>
      <c r="AL258" s="43"/>
      <c r="AM258" s="48" t="str">
        <f t="shared" si="261"/>
        <v/>
      </c>
      <c r="AN258" s="27" t="str">
        <f t="shared" si="262"/>
        <v/>
      </c>
      <c r="AO258" s="69" t="str">
        <f t="shared" si="263"/>
        <v/>
      </c>
      <c r="AP258" s="69" t="str">
        <f t="shared" si="264"/>
        <v/>
      </c>
      <c r="AQ258" s="27" t="str">
        <f t="shared" si="265"/>
        <v/>
      </c>
      <c r="AR258" s="62" t="str">
        <f t="shared" si="266"/>
        <v/>
      </c>
      <c r="AS258" s="43" t="s">
        <v>0</v>
      </c>
      <c r="AT258" s="78" t="str">
        <f t="shared" si="267"/>
        <v/>
      </c>
      <c r="AU258" s="43" t="s">
        <v>0</v>
      </c>
      <c r="AV258" s="280" t="str">
        <f t="shared" si="313"/>
        <v/>
      </c>
      <c r="AW258" s="43" t="s">
        <v>0</v>
      </c>
      <c r="AX258" s="97"/>
      <c r="AY258" s="99"/>
      <c r="AZ258" s="43" t="s">
        <v>0</v>
      </c>
      <c r="BA258" s="236" t="str">
        <f t="shared" si="268"/>
        <v/>
      </c>
      <c r="BB258" s="43" t="s">
        <v>0</v>
      </c>
      <c r="BC258" s="48" t="str">
        <f t="shared" si="269"/>
        <v/>
      </c>
      <c r="BD258" s="69" t="str">
        <f>IF(AX258&amp;AY258="","",MAX(BD$12:BD257)+1)</f>
        <v/>
      </c>
      <c r="BE258" s="248" t="str">
        <f t="shared" si="270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1"/>
        <v/>
      </c>
      <c r="BI258" s="27" t="str">
        <f t="shared" si="272"/>
        <v/>
      </c>
      <c r="BJ258" s="69" t="str">
        <f t="shared" si="273"/>
        <v/>
      </c>
      <c r="BK258" s="49" t="str">
        <f t="shared" si="274"/>
        <v/>
      </c>
      <c r="BL258" s="43" t="s">
        <v>0</v>
      </c>
      <c r="BM258" s="48" t="str">
        <f t="shared" si="275"/>
        <v/>
      </c>
      <c r="BN258" s="27" t="str">
        <f t="shared" si="276"/>
        <v/>
      </c>
      <c r="BO258" s="69" t="str">
        <f t="shared" si="277"/>
        <v/>
      </c>
      <c r="BP258" s="69" t="str">
        <f t="shared" si="238"/>
        <v/>
      </c>
      <c r="BQ258" s="27" t="str">
        <f t="shared" si="239"/>
        <v/>
      </c>
      <c r="BR258" s="27" t="str" cm="1">
        <f t="array" ref="BR258">IFERROR(""&amp;INDEX(regNatjecatelj_klub,DI258),"")</f>
        <v/>
      </c>
      <c r="BS258" s="82" t="str">
        <f t="shared" si="278"/>
        <v/>
      </c>
      <c r="BT258" s="62" t="str">
        <f t="shared" si="279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0"/>
        <v/>
      </c>
      <c r="CA258" s="27" t="str">
        <f t="shared" si="281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2"/>
        <v/>
      </c>
      <c r="CE258" s="27" t="str">
        <f>IF(BX258="","",MAX(CE$12:CE257)+1)</f>
        <v/>
      </c>
      <c r="CF258" s="27" t="str">
        <f t="shared" si="283"/>
        <v/>
      </c>
      <c r="CG258" s="62" t="str">
        <f t="shared" si="284"/>
        <v/>
      </c>
      <c r="CH258" s="43" t="s">
        <v>0</v>
      </c>
      <c r="CI258" s="16" t="str">
        <f t="shared" si="285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6"/>
        <v/>
      </c>
      <c r="CP258" s="69" t="str">
        <f t="shared" si="287"/>
        <v/>
      </c>
      <c r="CQ258" s="216" t="str">
        <f t="shared" si="288"/>
        <v/>
      </c>
      <c r="CR258" s="217" t="str">
        <f t="shared" si="314"/>
        <v/>
      </c>
      <c r="CS258" s="150" t="str">
        <f t="shared" si="240"/>
        <v/>
      </c>
      <c r="CT258" s="43" t="s">
        <v>0</v>
      </c>
      <c r="CU258" s="276" t="str">
        <f t="shared" si="289"/>
        <v xml:space="preserve">
</v>
      </c>
      <c r="CV258" s="43" t="s">
        <v>0</v>
      </c>
      <c r="CW258" s="236" t="str">
        <f t="shared" si="241"/>
        <v/>
      </c>
      <c r="CX258" t="s">
        <v>0</v>
      </c>
      <c r="CY258" s="119" t="str">
        <f t="shared" si="242"/>
        <v/>
      </c>
      <c r="CZ258" t="s">
        <v>0</v>
      </c>
      <c r="DA258" s="48" t="str">
        <f t="shared" si="243"/>
        <v/>
      </c>
      <c r="DB258" s="62" t="str">
        <f t="shared" si="244"/>
        <v/>
      </c>
      <c r="DC258" t="s">
        <v>0</v>
      </c>
      <c r="DD258" s="16" t="str">
        <f t="shared" si="290"/>
        <v/>
      </c>
      <c r="DE258" s="43" t="s">
        <v>0</v>
      </c>
      <c r="DF258" s="16" t="str">
        <f t="shared" si="291"/>
        <v/>
      </c>
      <c r="DG258" s="43" t="s">
        <v>0</v>
      </c>
      <c r="DH258" s="48" t="str">
        <f t="shared" si="292"/>
        <v/>
      </c>
      <c r="DI258" s="49" t="str">
        <f t="shared" si="293"/>
        <v/>
      </c>
      <c r="DJ258" s="43" t="s">
        <v>0</v>
      </c>
      <c r="DK258" s="48" t="str">
        <f t="shared" si="294"/>
        <v/>
      </c>
      <c r="DL258" s="49" t="str">
        <f t="shared" si="295"/>
        <v/>
      </c>
      <c r="DM258" s="43" t="s">
        <v>0</v>
      </c>
      <c r="DN258" s="48" t="str">
        <f t="shared" si="296"/>
        <v/>
      </c>
      <c r="DO258" s="49" t="str">
        <f t="shared" si="297"/>
        <v/>
      </c>
      <c r="DP258" s="43" t="s">
        <v>0</v>
      </c>
      <c r="DQ258" s="54" t="str">
        <f t="shared" si="298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9"/>
        <v/>
      </c>
      <c r="DU258" s="69" t="str">
        <f t="shared" si="245"/>
        <v/>
      </c>
      <c r="DV258" s="69" t="str">
        <f t="shared" si="300"/>
        <v/>
      </c>
      <c r="DW258" s="69" t="str">
        <f t="shared" si="301"/>
        <v/>
      </c>
      <c r="DX258" s="62" t="str">
        <f t="shared" si="302"/>
        <v/>
      </c>
      <c r="DY258" s="43" t="s">
        <v>0</v>
      </c>
      <c r="DZ258" s="54" t="str">
        <f>IF(AN258="","",MAX(DZ$12:DZ257)+1)</f>
        <v/>
      </c>
      <c r="EA258" s="69" t="str">
        <f t="shared" si="303"/>
        <v/>
      </c>
      <c r="EB258" s="69" t="str">
        <f t="shared" si="304"/>
        <v/>
      </c>
      <c r="EC258" s="69" t="str">
        <f t="shared" si="305"/>
        <v/>
      </c>
      <c r="ED258" s="69" t="str">
        <f t="shared" si="306"/>
        <v/>
      </c>
      <c r="EE258" s="69" t="str">
        <f t="shared" si="246"/>
        <v/>
      </c>
      <c r="EF258" s="69" t="str">
        <f t="shared" si="307"/>
        <v/>
      </c>
      <c r="EG258" s="69" t="str">
        <f t="shared" si="308"/>
        <v/>
      </c>
      <c r="EH258" s="69" t="str">
        <f t="shared" si="247"/>
        <v/>
      </c>
      <c r="EI258" s="69" t="str">
        <f t="shared" si="309"/>
        <v/>
      </c>
      <c r="EJ258" s="49" t="str">
        <f t="shared" si="310"/>
        <v/>
      </c>
      <c r="EK258" s="43" t="s">
        <v>0</v>
      </c>
      <c r="EL258" s="16" t="str">
        <f t="shared" si="311"/>
        <v/>
      </c>
      <c r="EM258" s="43" t="s">
        <v>0</v>
      </c>
      <c r="EN258" s="16" t="str">
        <f t="shared" si="248"/>
        <v/>
      </c>
      <c r="EO258" s="43" t="s">
        <v>0</v>
      </c>
      <c r="EP258" s="167" t="str">
        <f t="shared" si="312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9"/>
        <v/>
      </c>
      <c r="P259" s="43"/>
      <c r="Q259" s="48" t="str">
        <f t="shared" si="250"/>
        <v/>
      </c>
      <c r="R259" s="69" t="str">
        <f>IF(Q259="","",IF(COUNTIF(Q$12:Q258,Q259)=0,R258+1,R258))</f>
        <v/>
      </c>
      <c r="S259" s="69" t="str">
        <f t="shared" si="251"/>
        <v/>
      </c>
      <c r="T259" s="69" t="str">
        <f t="shared" si="252"/>
        <v/>
      </c>
      <c r="U259" s="62" t="str">
        <f t="shared" si="253"/>
        <v/>
      </c>
      <c r="V259" s="43" t="s">
        <v>0</v>
      </c>
      <c r="W259" s="209" t="str">
        <f t="shared" si="254"/>
        <v/>
      </c>
      <c r="X259" s="259" t="str">
        <f t="shared" si="255"/>
        <v/>
      </c>
      <c r="Y259" s="210" t="str">
        <f t="shared" si="237"/>
        <v/>
      </c>
      <c r="Z259" s="43" t="s">
        <v>0</v>
      </c>
      <c r="AA259" s="48" t="str">
        <f t="shared" si="256"/>
        <v/>
      </c>
      <c r="AB259" s="69" t="str">
        <f t="shared" si="257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8"/>
        <v/>
      </c>
      <c r="AI259" s="43" t="s">
        <v>0</v>
      </c>
      <c r="AJ259" s="209" t="str">
        <f t="shared" si="259"/>
        <v/>
      </c>
      <c r="AK259" s="150" t="str">
        <f t="shared" si="260"/>
        <v/>
      </c>
      <c r="AL259" s="43"/>
      <c r="AM259" s="48" t="str">
        <f t="shared" si="261"/>
        <v/>
      </c>
      <c r="AN259" s="27" t="str">
        <f t="shared" si="262"/>
        <v/>
      </c>
      <c r="AO259" s="69" t="str">
        <f t="shared" si="263"/>
        <v/>
      </c>
      <c r="AP259" s="69" t="str">
        <f t="shared" si="264"/>
        <v/>
      </c>
      <c r="AQ259" s="27" t="str">
        <f t="shared" si="265"/>
        <v/>
      </c>
      <c r="AR259" s="62" t="str">
        <f t="shared" si="266"/>
        <v/>
      </c>
      <c r="AS259" s="43" t="s">
        <v>0</v>
      </c>
      <c r="AT259" s="78" t="str">
        <f t="shared" si="267"/>
        <v/>
      </c>
      <c r="AU259" s="43" t="s">
        <v>0</v>
      </c>
      <c r="AV259" s="280" t="str">
        <f t="shared" si="313"/>
        <v/>
      </c>
      <c r="AW259" s="43" t="s">
        <v>0</v>
      </c>
      <c r="AX259" s="97"/>
      <c r="AY259" s="99"/>
      <c r="AZ259" s="43" t="s">
        <v>0</v>
      </c>
      <c r="BA259" s="236" t="str">
        <f t="shared" si="268"/>
        <v/>
      </c>
      <c r="BB259" s="43" t="s">
        <v>0</v>
      </c>
      <c r="BC259" s="48" t="str">
        <f t="shared" si="269"/>
        <v/>
      </c>
      <c r="BD259" s="69" t="str">
        <f>IF(AX259&amp;AY259="","",MAX(BD$12:BD258)+1)</f>
        <v/>
      </c>
      <c r="BE259" s="248" t="str">
        <f t="shared" si="270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1"/>
        <v/>
      </c>
      <c r="BI259" s="27" t="str">
        <f t="shared" si="272"/>
        <v/>
      </c>
      <c r="BJ259" s="69" t="str">
        <f t="shared" si="273"/>
        <v/>
      </c>
      <c r="BK259" s="49" t="str">
        <f t="shared" si="274"/>
        <v/>
      </c>
      <c r="BL259" s="43" t="s">
        <v>0</v>
      </c>
      <c r="BM259" s="48" t="str">
        <f t="shared" si="275"/>
        <v/>
      </c>
      <c r="BN259" s="27" t="str">
        <f t="shared" si="276"/>
        <v/>
      </c>
      <c r="BO259" s="69" t="str">
        <f t="shared" si="277"/>
        <v/>
      </c>
      <c r="BP259" s="69" t="str">
        <f t="shared" si="238"/>
        <v/>
      </c>
      <c r="BQ259" s="27" t="str">
        <f t="shared" si="239"/>
        <v/>
      </c>
      <c r="BR259" s="27" t="str" cm="1">
        <f t="array" ref="BR259">IFERROR(""&amp;INDEX(regNatjecatelj_klub,DI259),"")</f>
        <v/>
      </c>
      <c r="BS259" s="82" t="str">
        <f t="shared" si="278"/>
        <v/>
      </c>
      <c r="BT259" s="62" t="str">
        <f t="shared" si="279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0"/>
        <v/>
      </c>
      <c r="CA259" s="27" t="str">
        <f t="shared" si="281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2"/>
        <v/>
      </c>
      <c r="CE259" s="27" t="str">
        <f>IF(BX259="","",MAX(CE$12:CE258)+1)</f>
        <v/>
      </c>
      <c r="CF259" s="27" t="str">
        <f t="shared" si="283"/>
        <v/>
      </c>
      <c r="CG259" s="62" t="str">
        <f t="shared" si="284"/>
        <v/>
      </c>
      <c r="CH259" s="43" t="s">
        <v>0</v>
      </c>
      <c r="CI259" s="16" t="str">
        <f t="shared" si="285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6"/>
        <v/>
      </c>
      <c r="CP259" s="69" t="str">
        <f t="shared" si="287"/>
        <v/>
      </c>
      <c r="CQ259" s="216" t="str">
        <f t="shared" si="288"/>
        <v/>
      </c>
      <c r="CR259" s="217" t="str">
        <f t="shared" si="314"/>
        <v/>
      </c>
      <c r="CS259" s="150" t="str">
        <f t="shared" si="240"/>
        <v/>
      </c>
      <c r="CT259" s="43" t="s">
        <v>0</v>
      </c>
      <c r="CU259" s="276" t="str">
        <f t="shared" si="289"/>
        <v xml:space="preserve">
</v>
      </c>
      <c r="CV259" s="43" t="s">
        <v>0</v>
      </c>
      <c r="CW259" s="236" t="str">
        <f t="shared" si="241"/>
        <v/>
      </c>
      <c r="CX259" t="s">
        <v>0</v>
      </c>
      <c r="CY259" s="119" t="str">
        <f t="shared" si="242"/>
        <v/>
      </c>
      <c r="CZ259" t="s">
        <v>0</v>
      </c>
      <c r="DA259" s="48" t="str">
        <f t="shared" si="243"/>
        <v/>
      </c>
      <c r="DB259" s="62" t="str">
        <f t="shared" si="244"/>
        <v/>
      </c>
      <c r="DC259" t="s">
        <v>0</v>
      </c>
      <c r="DD259" s="16" t="str">
        <f t="shared" si="290"/>
        <v/>
      </c>
      <c r="DE259" s="43" t="s">
        <v>0</v>
      </c>
      <c r="DF259" s="16" t="str">
        <f t="shared" si="291"/>
        <v/>
      </c>
      <c r="DG259" s="43" t="s">
        <v>0</v>
      </c>
      <c r="DH259" s="48" t="str">
        <f t="shared" si="292"/>
        <v/>
      </c>
      <c r="DI259" s="49" t="str">
        <f t="shared" si="293"/>
        <v/>
      </c>
      <c r="DJ259" s="43" t="s">
        <v>0</v>
      </c>
      <c r="DK259" s="48" t="str">
        <f t="shared" si="294"/>
        <v/>
      </c>
      <c r="DL259" s="49" t="str">
        <f t="shared" si="295"/>
        <v/>
      </c>
      <c r="DM259" s="43" t="s">
        <v>0</v>
      </c>
      <c r="DN259" s="48" t="str">
        <f t="shared" si="296"/>
        <v/>
      </c>
      <c r="DO259" s="49" t="str">
        <f t="shared" si="297"/>
        <v/>
      </c>
      <c r="DP259" s="43" t="s">
        <v>0</v>
      </c>
      <c r="DQ259" s="54" t="str">
        <f t="shared" si="298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9"/>
        <v/>
      </c>
      <c r="DU259" s="69" t="str">
        <f t="shared" si="245"/>
        <v/>
      </c>
      <c r="DV259" s="69" t="str">
        <f t="shared" si="300"/>
        <v/>
      </c>
      <c r="DW259" s="69" t="str">
        <f t="shared" si="301"/>
        <v/>
      </c>
      <c r="DX259" s="62" t="str">
        <f t="shared" si="302"/>
        <v/>
      </c>
      <c r="DY259" s="43" t="s">
        <v>0</v>
      </c>
      <c r="DZ259" s="54" t="str">
        <f>IF(AN259="","",MAX(DZ$12:DZ258)+1)</f>
        <v/>
      </c>
      <c r="EA259" s="69" t="str">
        <f t="shared" si="303"/>
        <v/>
      </c>
      <c r="EB259" s="69" t="str">
        <f t="shared" si="304"/>
        <v/>
      </c>
      <c r="EC259" s="69" t="str">
        <f t="shared" si="305"/>
        <v/>
      </c>
      <c r="ED259" s="69" t="str">
        <f t="shared" si="306"/>
        <v/>
      </c>
      <c r="EE259" s="69" t="str">
        <f t="shared" si="246"/>
        <v/>
      </c>
      <c r="EF259" s="69" t="str">
        <f t="shared" si="307"/>
        <v/>
      </c>
      <c r="EG259" s="69" t="str">
        <f t="shared" si="308"/>
        <v/>
      </c>
      <c r="EH259" s="69" t="str">
        <f t="shared" si="247"/>
        <v/>
      </c>
      <c r="EI259" s="69" t="str">
        <f t="shared" si="309"/>
        <v/>
      </c>
      <c r="EJ259" s="49" t="str">
        <f t="shared" si="310"/>
        <v/>
      </c>
      <c r="EK259" s="43" t="s">
        <v>0</v>
      </c>
      <c r="EL259" s="16" t="str">
        <f t="shared" si="311"/>
        <v/>
      </c>
      <c r="EM259" s="43" t="s">
        <v>0</v>
      </c>
      <c r="EN259" s="16" t="str">
        <f t="shared" si="248"/>
        <v/>
      </c>
      <c r="EO259" s="43" t="s">
        <v>0</v>
      </c>
      <c r="EP259" s="167" t="str">
        <f t="shared" si="312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9"/>
        <v/>
      </c>
      <c r="P260" s="43"/>
      <c r="Q260" s="48" t="str">
        <f t="shared" si="250"/>
        <v/>
      </c>
      <c r="R260" s="69" t="str">
        <f>IF(Q260="","",IF(COUNTIF(Q$12:Q259,Q260)=0,R259+1,R259))</f>
        <v/>
      </c>
      <c r="S260" s="69" t="str">
        <f t="shared" si="251"/>
        <v/>
      </c>
      <c r="T260" s="69" t="str">
        <f t="shared" si="252"/>
        <v/>
      </c>
      <c r="U260" s="62" t="str">
        <f t="shared" si="253"/>
        <v/>
      </c>
      <c r="V260" s="43" t="s">
        <v>0</v>
      </c>
      <c r="W260" s="209" t="str">
        <f t="shared" si="254"/>
        <v/>
      </c>
      <c r="X260" s="259" t="str">
        <f t="shared" si="255"/>
        <v/>
      </c>
      <c r="Y260" s="210" t="str">
        <f t="shared" si="237"/>
        <v/>
      </c>
      <c r="Z260" s="43" t="s">
        <v>0</v>
      </c>
      <c r="AA260" s="48" t="str">
        <f t="shared" si="256"/>
        <v/>
      </c>
      <c r="AB260" s="69" t="str">
        <f t="shared" si="257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8"/>
        <v/>
      </c>
      <c r="AI260" s="43" t="s">
        <v>0</v>
      </c>
      <c r="AJ260" s="209" t="str">
        <f t="shared" si="259"/>
        <v/>
      </c>
      <c r="AK260" s="150" t="str">
        <f t="shared" si="260"/>
        <v/>
      </c>
      <c r="AL260" s="43"/>
      <c r="AM260" s="48" t="str">
        <f t="shared" si="261"/>
        <v/>
      </c>
      <c r="AN260" s="27" t="str">
        <f t="shared" si="262"/>
        <v/>
      </c>
      <c r="AO260" s="69" t="str">
        <f t="shared" si="263"/>
        <v/>
      </c>
      <c r="AP260" s="69" t="str">
        <f t="shared" si="264"/>
        <v/>
      </c>
      <c r="AQ260" s="27" t="str">
        <f t="shared" si="265"/>
        <v/>
      </c>
      <c r="AR260" s="62" t="str">
        <f t="shared" si="266"/>
        <v/>
      </c>
      <c r="AS260" s="43" t="s">
        <v>0</v>
      </c>
      <c r="AT260" s="78" t="str">
        <f t="shared" si="267"/>
        <v/>
      </c>
      <c r="AU260" s="43" t="s">
        <v>0</v>
      </c>
      <c r="AV260" s="280" t="str">
        <f t="shared" si="313"/>
        <v/>
      </c>
      <c r="AW260" s="43" t="s">
        <v>0</v>
      </c>
      <c r="AX260" s="97"/>
      <c r="AY260" s="99"/>
      <c r="AZ260" s="43" t="s">
        <v>0</v>
      </c>
      <c r="BA260" s="236" t="str">
        <f t="shared" si="268"/>
        <v/>
      </c>
      <c r="BB260" s="43" t="s">
        <v>0</v>
      </c>
      <c r="BC260" s="48" t="str">
        <f t="shared" si="269"/>
        <v/>
      </c>
      <c r="BD260" s="69" t="str">
        <f>IF(AX260&amp;AY260="","",MAX(BD$12:BD259)+1)</f>
        <v/>
      </c>
      <c r="BE260" s="248" t="str">
        <f t="shared" si="270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1"/>
        <v/>
      </c>
      <c r="BI260" s="27" t="str">
        <f t="shared" si="272"/>
        <v/>
      </c>
      <c r="BJ260" s="69" t="str">
        <f t="shared" si="273"/>
        <v/>
      </c>
      <c r="BK260" s="49" t="str">
        <f t="shared" si="274"/>
        <v/>
      </c>
      <c r="BL260" s="43" t="s">
        <v>0</v>
      </c>
      <c r="BM260" s="48" t="str">
        <f t="shared" si="275"/>
        <v/>
      </c>
      <c r="BN260" s="27" t="str">
        <f t="shared" si="276"/>
        <v/>
      </c>
      <c r="BO260" s="69" t="str">
        <f t="shared" si="277"/>
        <v/>
      </c>
      <c r="BP260" s="69" t="str">
        <f t="shared" si="238"/>
        <v/>
      </c>
      <c r="BQ260" s="27" t="str">
        <f t="shared" si="239"/>
        <v/>
      </c>
      <c r="BR260" s="27" t="str" cm="1">
        <f t="array" ref="BR260">IFERROR(""&amp;INDEX(regNatjecatelj_klub,DI260),"")</f>
        <v/>
      </c>
      <c r="BS260" s="82" t="str">
        <f t="shared" si="278"/>
        <v/>
      </c>
      <c r="BT260" s="62" t="str">
        <f t="shared" si="279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0"/>
        <v/>
      </c>
      <c r="CA260" s="27" t="str">
        <f t="shared" si="281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2"/>
        <v/>
      </c>
      <c r="CE260" s="27" t="str">
        <f>IF(BX260="","",MAX(CE$12:CE259)+1)</f>
        <v/>
      </c>
      <c r="CF260" s="27" t="str">
        <f t="shared" si="283"/>
        <v/>
      </c>
      <c r="CG260" s="62" t="str">
        <f t="shared" si="284"/>
        <v/>
      </c>
      <c r="CH260" s="43" t="s">
        <v>0</v>
      </c>
      <c r="CI260" s="16" t="str">
        <f t="shared" si="285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6"/>
        <v/>
      </c>
      <c r="CP260" s="69" t="str">
        <f t="shared" si="287"/>
        <v/>
      </c>
      <c r="CQ260" s="216" t="str">
        <f t="shared" si="288"/>
        <v/>
      </c>
      <c r="CR260" s="217" t="str">
        <f t="shared" si="314"/>
        <v/>
      </c>
      <c r="CS260" s="150" t="str">
        <f t="shared" si="240"/>
        <v/>
      </c>
      <c r="CT260" s="43" t="s">
        <v>0</v>
      </c>
      <c r="CU260" s="276" t="str">
        <f t="shared" si="289"/>
        <v xml:space="preserve">
</v>
      </c>
      <c r="CV260" s="43" t="s">
        <v>0</v>
      </c>
      <c r="CW260" s="236" t="str">
        <f t="shared" si="241"/>
        <v/>
      </c>
      <c r="CX260" t="s">
        <v>0</v>
      </c>
      <c r="CY260" s="119" t="str">
        <f t="shared" si="242"/>
        <v/>
      </c>
      <c r="CZ260" t="s">
        <v>0</v>
      </c>
      <c r="DA260" s="48" t="str">
        <f t="shared" si="243"/>
        <v/>
      </c>
      <c r="DB260" s="62" t="str">
        <f t="shared" si="244"/>
        <v/>
      </c>
      <c r="DC260" t="s">
        <v>0</v>
      </c>
      <c r="DD260" s="16" t="str">
        <f t="shared" si="290"/>
        <v/>
      </c>
      <c r="DE260" s="43" t="s">
        <v>0</v>
      </c>
      <c r="DF260" s="16" t="str">
        <f t="shared" si="291"/>
        <v/>
      </c>
      <c r="DG260" s="43" t="s">
        <v>0</v>
      </c>
      <c r="DH260" s="48" t="str">
        <f t="shared" si="292"/>
        <v/>
      </c>
      <c r="DI260" s="49" t="str">
        <f t="shared" si="293"/>
        <v/>
      </c>
      <c r="DJ260" s="43" t="s">
        <v>0</v>
      </c>
      <c r="DK260" s="48" t="str">
        <f t="shared" si="294"/>
        <v/>
      </c>
      <c r="DL260" s="49" t="str">
        <f t="shared" si="295"/>
        <v/>
      </c>
      <c r="DM260" s="43" t="s">
        <v>0</v>
      </c>
      <c r="DN260" s="48" t="str">
        <f t="shared" si="296"/>
        <v/>
      </c>
      <c r="DO260" s="49" t="str">
        <f t="shared" si="297"/>
        <v/>
      </c>
      <c r="DP260" s="43" t="s">
        <v>0</v>
      </c>
      <c r="DQ260" s="54" t="str">
        <f t="shared" si="298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9"/>
        <v/>
      </c>
      <c r="DU260" s="69" t="str">
        <f t="shared" si="245"/>
        <v/>
      </c>
      <c r="DV260" s="69" t="str">
        <f t="shared" si="300"/>
        <v/>
      </c>
      <c r="DW260" s="69" t="str">
        <f t="shared" si="301"/>
        <v/>
      </c>
      <c r="DX260" s="62" t="str">
        <f t="shared" si="302"/>
        <v/>
      </c>
      <c r="DY260" s="43" t="s">
        <v>0</v>
      </c>
      <c r="DZ260" s="54" t="str">
        <f>IF(AN260="","",MAX(DZ$12:DZ259)+1)</f>
        <v/>
      </c>
      <c r="EA260" s="69" t="str">
        <f t="shared" si="303"/>
        <v/>
      </c>
      <c r="EB260" s="69" t="str">
        <f t="shared" si="304"/>
        <v/>
      </c>
      <c r="EC260" s="69" t="str">
        <f t="shared" si="305"/>
        <v/>
      </c>
      <c r="ED260" s="69" t="str">
        <f t="shared" si="306"/>
        <v/>
      </c>
      <c r="EE260" s="69" t="str">
        <f t="shared" si="246"/>
        <v/>
      </c>
      <c r="EF260" s="69" t="str">
        <f t="shared" si="307"/>
        <v/>
      </c>
      <c r="EG260" s="69" t="str">
        <f t="shared" si="308"/>
        <v/>
      </c>
      <c r="EH260" s="69" t="str">
        <f t="shared" si="247"/>
        <v/>
      </c>
      <c r="EI260" s="69" t="str">
        <f t="shared" si="309"/>
        <v/>
      </c>
      <c r="EJ260" s="49" t="str">
        <f t="shared" si="310"/>
        <v/>
      </c>
      <c r="EK260" s="43" t="s">
        <v>0</v>
      </c>
      <c r="EL260" s="16" t="str">
        <f t="shared" si="311"/>
        <v/>
      </c>
      <c r="EM260" s="43" t="s">
        <v>0</v>
      </c>
      <c r="EN260" s="16" t="str">
        <f t="shared" si="248"/>
        <v/>
      </c>
      <c r="EO260" s="43" t="s">
        <v>0</v>
      </c>
      <c r="EP260" s="167" t="str">
        <f t="shared" si="312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9"/>
        <v/>
      </c>
      <c r="P261" s="43"/>
      <c r="Q261" s="48" t="str">
        <f t="shared" si="250"/>
        <v/>
      </c>
      <c r="R261" s="69" t="str">
        <f>IF(Q261="","",IF(COUNTIF(Q$12:Q260,Q261)=0,R260+1,R260))</f>
        <v/>
      </c>
      <c r="S261" s="69" t="str">
        <f t="shared" si="251"/>
        <v/>
      </c>
      <c r="T261" s="69" t="str">
        <f t="shared" si="252"/>
        <v/>
      </c>
      <c r="U261" s="62" t="str">
        <f t="shared" si="253"/>
        <v/>
      </c>
      <c r="V261" s="43" t="s">
        <v>0</v>
      </c>
      <c r="W261" s="209" t="str">
        <f t="shared" si="254"/>
        <v/>
      </c>
      <c r="X261" s="259" t="str">
        <f t="shared" si="255"/>
        <v/>
      </c>
      <c r="Y261" s="210" t="str">
        <f t="shared" si="237"/>
        <v/>
      </c>
      <c r="Z261" s="43" t="s">
        <v>0</v>
      </c>
      <c r="AA261" s="48" t="str">
        <f t="shared" si="256"/>
        <v/>
      </c>
      <c r="AB261" s="69" t="str">
        <f t="shared" si="257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8"/>
        <v/>
      </c>
      <c r="AI261" s="43" t="s">
        <v>0</v>
      </c>
      <c r="AJ261" s="209" t="str">
        <f t="shared" si="259"/>
        <v/>
      </c>
      <c r="AK261" s="150" t="str">
        <f t="shared" si="260"/>
        <v/>
      </c>
      <c r="AL261" s="43"/>
      <c r="AM261" s="48" t="str">
        <f t="shared" si="261"/>
        <v/>
      </c>
      <c r="AN261" s="27" t="str">
        <f t="shared" si="262"/>
        <v/>
      </c>
      <c r="AO261" s="69" t="str">
        <f t="shared" si="263"/>
        <v/>
      </c>
      <c r="AP261" s="69" t="str">
        <f t="shared" si="264"/>
        <v/>
      </c>
      <c r="AQ261" s="27" t="str">
        <f t="shared" si="265"/>
        <v/>
      </c>
      <c r="AR261" s="62" t="str">
        <f t="shared" si="266"/>
        <v/>
      </c>
      <c r="AS261" s="43" t="s">
        <v>0</v>
      </c>
      <c r="AT261" s="78" t="str">
        <f t="shared" si="267"/>
        <v/>
      </c>
      <c r="AU261" s="43" t="s">
        <v>0</v>
      </c>
      <c r="AV261" s="280" t="str">
        <f t="shared" si="313"/>
        <v/>
      </c>
      <c r="AW261" s="43" t="s">
        <v>0</v>
      </c>
      <c r="AX261" s="97"/>
      <c r="AY261" s="99"/>
      <c r="AZ261" s="43" t="s">
        <v>0</v>
      </c>
      <c r="BA261" s="236" t="str">
        <f t="shared" si="268"/>
        <v/>
      </c>
      <c r="BB261" s="43" t="s">
        <v>0</v>
      </c>
      <c r="BC261" s="48" t="str">
        <f t="shared" si="269"/>
        <v/>
      </c>
      <c r="BD261" s="69" t="str">
        <f>IF(AX261&amp;AY261="","",MAX(BD$12:BD260)+1)</f>
        <v/>
      </c>
      <c r="BE261" s="248" t="str">
        <f t="shared" si="270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1"/>
        <v/>
      </c>
      <c r="BI261" s="27" t="str">
        <f t="shared" si="272"/>
        <v/>
      </c>
      <c r="BJ261" s="69" t="str">
        <f t="shared" si="273"/>
        <v/>
      </c>
      <c r="BK261" s="49" t="str">
        <f t="shared" si="274"/>
        <v/>
      </c>
      <c r="BL261" s="43" t="s">
        <v>0</v>
      </c>
      <c r="BM261" s="48" t="str">
        <f t="shared" si="275"/>
        <v/>
      </c>
      <c r="BN261" s="27" t="str">
        <f t="shared" si="276"/>
        <v/>
      </c>
      <c r="BO261" s="69" t="str">
        <f t="shared" si="277"/>
        <v/>
      </c>
      <c r="BP261" s="69" t="str">
        <f t="shared" si="238"/>
        <v/>
      </c>
      <c r="BQ261" s="27" t="str">
        <f t="shared" si="239"/>
        <v/>
      </c>
      <c r="BR261" s="27" t="str" cm="1">
        <f t="array" ref="BR261">IFERROR(""&amp;INDEX(regNatjecatelj_klub,DI261),"")</f>
        <v/>
      </c>
      <c r="BS261" s="82" t="str">
        <f t="shared" si="278"/>
        <v/>
      </c>
      <c r="BT261" s="62" t="str">
        <f t="shared" si="279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0"/>
        <v/>
      </c>
      <c r="CA261" s="27" t="str">
        <f t="shared" si="281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2"/>
        <v/>
      </c>
      <c r="CE261" s="27" t="str">
        <f>IF(BX261="","",MAX(CE$12:CE260)+1)</f>
        <v/>
      </c>
      <c r="CF261" s="27" t="str">
        <f t="shared" si="283"/>
        <v/>
      </c>
      <c r="CG261" s="62" t="str">
        <f t="shared" si="284"/>
        <v/>
      </c>
      <c r="CH261" s="43" t="s">
        <v>0</v>
      </c>
      <c r="CI261" s="16" t="str">
        <f t="shared" si="285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6"/>
        <v/>
      </c>
      <c r="CP261" s="69" t="str">
        <f t="shared" si="287"/>
        <v/>
      </c>
      <c r="CQ261" s="216" t="str">
        <f t="shared" si="288"/>
        <v/>
      </c>
      <c r="CR261" s="217" t="str">
        <f t="shared" si="314"/>
        <v/>
      </c>
      <c r="CS261" s="150" t="str">
        <f t="shared" si="240"/>
        <v/>
      </c>
      <c r="CT261" s="43" t="s">
        <v>0</v>
      </c>
      <c r="CU261" s="276" t="str">
        <f t="shared" si="289"/>
        <v xml:space="preserve">
</v>
      </c>
      <c r="CV261" s="43" t="s">
        <v>0</v>
      </c>
      <c r="CW261" s="236" t="str">
        <f t="shared" si="241"/>
        <v/>
      </c>
      <c r="CX261" t="s">
        <v>0</v>
      </c>
      <c r="CY261" s="119" t="str">
        <f t="shared" si="242"/>
        <v/>
      </c>
      <c r="CZ261" t="s">
        <v>0</v>
      </c>
      <c r="DA261" s="48" t="str">
        <f t="shared" si="243"/>
        <v/>
      </c>
      <c r="DB261" s="62" t="str">
        <f t="shared" si="244"/>
        <v/>
      </c>
      <c r="DC261" t="s">
        <v>0</v>
      </c>
      <c r="DD261" s="16" t="str">
        <f t="shared" si="290"/>
        <v/>
      </c>
      <c r="DE261" s="43" t="s">
        <v>0</v>
      </c>
      <c r="DF261" s="16" t="str">
        <f t="shared" si="291"/>
        <v/>
      </c>
      <c r="DG261" s="43" t="s">
        <v>0</v>
      </c>
      <c r="DH261" s="48" t="str">
        <f t="shared" si="292"/>
        <v/>
      </c>
      <c r="DI261" s="49" t="str">
        <f t="shared" si="293"/>
        <v/>
      </c>
      <c r="DJ261" s="43" t="s">
        <v>0</v>
      </c>
      <c r="DK261" s="48" t="str">
        <f t="shared" si="294"/>
        <v/>
      </c>
      <c r="DL261" s="49" t="str">
        <f t="shared" si="295"/>
        <v/>
      </c>
      <c r="DM261" s="43" t="s">
        <v>0</v>
      </c>
      <c r="DN261" s="48" t="str">
        <f t="shared" si="296"/>
        <v/>
      </c>
      <c r="DO261" s="49" t="str">
        <f t="shared" si="297"/>
        <v/>
      </c>
      <c r="DP261" s="43" t="s">
        <v>0</v>
      </c>
      <c r="DQ261" s="54" t="str">
        <f t="shared" si="298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9"/>
        <v/>
      </c>
      <c r="DU261" s="69" t="str">
        <f t="shared" si="245"/>
        <v/>
      </c>
      <c r="DV261" s="69" t="str">
        <f t="shared" si="300"/>
        <v/>
      </c>
      <c r="DW261" s="69" t="str">
        <f t="shared" si="301"/>
        <v/>
      </c>
      <c r="DX261" s="62" t="str">
        <f t="shared" si="302"/>
        <v/>
      </c>
      <c r="DY261" s="43" t="s">
        <v>0</v>
      </c>
      <c r="DZ261" s="54" t="str">
        <f>IF(AN261="","",MAX(DZ$12:DZ260)+1)</f>
        <v/>
      </c>
      <c r="EA261" s="69" t="str">
        <f t="shared" si="303"/>
        <v/>
      </c>
      <c r="EB261" s="69" t="str">
        <f t="shared" si="304"/>
        <v/>
      </c>
      <c r="EC261" s="69" t="str">
        <f t="shared" si="305"/>
        <v/>
      </c>
      <c r="ED261" s="69" t="str">
        <f t="shared" si="306"/>
        <v/>
      </c>
      <c r="EE261" s="69" t="str">
        <f t="shared" si="246"/>
        <v/>
      </c>
      <c r="EF261" s="69" t="str">
        <f t="shared" si="307"/>
        <v/>
      </c>
      <c r="EG261" s="69" t="str">
        <f t="shared" si="308"/>
        <v/>
      </c>
      <c r="EH261" s="69" t="str">
        <f t="shared" si="247"/>
        <v/>
      </c>
      <c r="EI261" s="69" t="str">
        <f t="shared" si="309"/>
        <v/>
      </c>
      <c r="EJ261" s="49" t="str">
        <f t="shared" si="310"/>
        <v/>
      </c>
      <c r="EK261" s="43" t="s">
        <v>0</v>
      </c>
      <c r="EL261" s="16" t="str">
        <f t="shared" si="311"/>
        <v/>
      </c>
      <c r="EM261" s="43" t="s">
        <v>0</v>
      </c>
      <c r="EN261" s="16" t="str">
        <f t="shared" si="248"/>
        <v/>
      </c>
      <c r="EO261" s="43" t="s">
        <v>0</v>
      </c>
      <c r="EP261" s="167" t="str">
        <f t="shared" si="312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9"/>
        <v/>
      </c>
      <c r="P262" s="43"/>
      <c r="Q262" s="48" t="str">
        <f t="shared" si="250"/>
        <v/>
      </c>
      <c r="R262" s="69" t="str">
        <f>IF(Q262="","",IF(COUNTIF(Q$12:Q261,Q262)=0,R261+1,R261))</f>
        <v/>
      </c>
      <c r="S262" s="69" t="str">
        <f t="shared" si="251"/>
        <v/>
      </c>
      <c r="T262" s="69" t="str">
        <f t="shared" si="252"/>
        <v/>
      </c>
      <c r="U262" s="62" t="str">
        <f t="shared" si="253"/>
        <v/>
      </c>
      <c r="V262" s="43" t="s">
        <v>0</v>
      </c>
      <c r="W262" s="209" t="str">
        <f t="shared" si="254"/>
        <v/>
      </c>
      <c r="X262" s="259" t="str">
        <f t="shared" si="255"/>
        <v/>
      </c>
      <c r="Y262" s="210" t="str">
        <f t="shared" si="237"/>
        <v/>
      </c>
      <c r="Z262" s="43" t="s">
        <v>0</v>
      </c>
      <c r="AA262" s="48" t="str">
        <f t="shared" si="256"/>
        <v/>
      </c>
      <c r="AB262" s="69" t="str">
        <f t="shared" si="257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8"/>
        <v/>
      </c>
      <c r="AI262" s="43" t="s">
        <v>0</v>
      </c>
      <c r="AJ262" s="209" t="str">
        <f t="shared" si="259"/>
        <v/>
      </c>
      <c r="AK262" s="150" t="str">
        <f t="shared" si="260"/>
        <v/>
      </c>
      <c r="AL262" s="43"/>
      <c r="AM262" s="48" t="str">
        <f t="shared" si="261"/>
        <v/>
      </c>
      <c r="AN262" s="27" t="str">
        <f t="shared" si="262"/>
        <v/>
      </c>
      <c r="AO262" s="69" t="str">
        <f t="shared" si="263"/>
        <v/>
      </c>
      <c r="AP262" s="69" t="str">
        <f t="shared" si="264"/>
        <v/>
      </c>
      <c r="AQ262" s="27" t="str">
        <f t="shared" si="265"/>
        <v/>
      </c>
      <c r="AR262" s="62" t="str">
        <f t="shared" si="266"/>
        <v/>
      </c>
      <c r="AS262" s="43" t="s">
        <v>0</v>
      </c>
      <c r="AT262" s="78" t="str">
        <f t="shared" si="267"/>
        <v/>
      </c>
      <c r="AU262" s="43" t="s">
        <v>0</v>
      </c>
      <c r="AV262" s="280" t="str">
        <f t="shared" si="313"/>
        <v/>
      </c>
      <c r="AW262" s="43" t="s">
        <v>0</v>
      </c>
      <c r="AX262" s="97"/>
      <c r="AY262" s="99"/>
      <c r="AZ262" s="43" t="s">
        <v>0</v>
      </c>
      <c r="BA262" s="236" t="str">
        <f t="shared" si="268"/>
        <v/>
      </c>
      <c r="BB262" s="43" t="s">
        <v>0</v>
      </c>
      <c r="BC262" s="48" t="str">
        <f t="shared" si="269"/>
        <v/>
      </c>
      <c r="BD262" s="69" t="str">
        <f>IF(AX262&amp;AY262="","",MAX(BD$12:BD261)+1)</f>
        <v/>
      </c>
      <c r="BE262" s="248" t="str">
        <f t="shared" si="270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1"/>
        <v/>
      </c>
      <c r="BI262" s="27" t="str">
        <f t="shared" si="272"/>
        <v/>
      </c>
      <c r="BJ262" s="69" t="str">
        <f t="shared" si="273"/>
        <v/>
      </c>
      <c r="BK262" s="49" t="str">
        <f t="shared" si="274"/>
        <v/>
      </c>
      <c r="BL262" s="43" t="s">
        <v>0</v>
      </c>
      <c r="BM262" s="48" t="str">
        <f t="shared" si="275"/>
        <v/>
      </c>
      <c r="BN262" s="27" t="str">
        <f t="shared" si="276"/>
        <v/>
      </c>
      <c r="BO262" s="69" t="str">
        <f t="shared" si="277"/>
        <v/>
      </c>
      <c r="BP262" s="69" t="str">
        <f t="shared" si="238"/>
        <v/>
      </c>
      <c r="BQ262" s="27" t="str">
        <f t="shared" si="239"/>
        <v/>
      </c>
      <c r="BR262" s="27" t="str" cm="1">
        <f t="array" ref="BR262">IFERROR(""&amp;INDEX(regNatjecatelj_klub,DI262),"")</f>
        <v/>
      </c>
      <c r="BS262" s="82" t="str">
        <f t="shared" si="278"/>
        <v/>
      </c>
      <c r="BT262" s="62" t="str">
        <f t="shared" si="279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0"/>
        <v/>
      </c>
      <c r="CA262" s="27" t="str">
        <f t="shared" si="281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2"/>
        <v/>
      </c>
      <c r="CE262" s="27" t="str">
        <f>IF(BX262="","",MAX(CE$12:CE261)+1)</f>
        <v/>
      </c>
      <c r="CF262" s="27" t="str">
        <f t="shared" si="283"/>
        <v/>
      </c>
      <c r="CG262" s="62" t="str">
        <f t="shared" si="284"/>
        <v/>
      </c>
      <c r="CH262" s="43" t="s">
        <v>0</v>
      </c>
      <c r="CI262" s="16" t="str">
        <f t="shared" si="285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6"/>
        <v/>
      </c>
      <c r="CP262" s="69" t="str">
        <f t="shared" si="287"/>
        <v/>
      </c>
      <c r="CQ262" s="216" t="str">
        <f t="shared" si="288"/>
        <v/>
      </c>
      <c r="CR262" s="217" t="str">
        <f t="shared" si="314"/>
        <v/>
      </c>
      <c r="CS262" s="150" t="str">
        <f t="shared" si="240"/>
        <v/>
      </c>
      <c r="CT262" s="43" t="s">
        <v>0</v>
      </c>
      <c r="CU262" s="276" t="str">
        <f t="shared" si="289"/>
        <v xml:space="preserve">
</v>
      </c>
      <c r="CV262" s="43" t="s">
        <v>0</v>
      </c>
      <c r="CW262" s="236" t="str">
        <f t="shared" si="241"/>
        <v/>
      </c>
      <c r="CX262" t="s">
        <v>0</v>
      </c>
      <c r="CY262" s="119" t="str">
        <f t="shared" si="242"/>
        <v/>
      </c>
      <c r="CZ262" t="s">
        <v>0</v>
      </c>
      <c r="DA262" s="48" t="str">
        <f t="shared" si="243"/>
        <v/>
      </c>
      <c r="DB262" s="62" t="str">
        <f t="shared" si="244"/>
        <v/>
      </c>
      <c r="DC262" t="s">
        <v>0</v>
      </c>
      <c r="DD262" s="16" t="str">
        <f t="shared" si="290"/>
        <v/>
      </c>
      <c r="DE262" s="43" t="s">
        <v>0</v>
      </c>
      <c r="DF262" s="16" t="str">
        <f t="shared" si="291"/>
        <v/>
      </c>
      <c r="DG262" s="43" t="s">
        <v>0</v>
      </c>
      <c r="DH262" s="48" t="str">
        <f t="shared" si="292"/>
        <v/>
      </c>
      <c r="DI262" s="49" t="str">
        <f t="shared" si="293"/>
        <v/>
      </c>
      <c r="DJ262" s="43" t="s">
        <v>0</v>
      </c>
      <c r="DK262" s="48" t="str">
        <f t="shared" si="294"/>
        <v/>
      </c>
      <c r="DL262" s="49" t="str">
        <f t="shared" si="295"/>
        <v/>
      </c>
      <c r="DM262" s="43" t="s">
        <v>0</v>
      </c>
      <c r="DN262" s="48" t="str">
        <f t="shared" si="296"/>
        <v/>
      </c>
      <c r="DO262" s="49" t="str">
        <f t="shared" si="297"/>
        <v/>
      </c>
      <c r="DP262" s="43" t="s">
        <v>0</v>
      </c>
      <c r="DQ262" s="54" t="str">
        <f t="shared" si="298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9"/>
        <v/>
      </c>
      <c r="DU262" s="69" t="str">
        <f t="shared" si="245"/>
        <v/>
      </c>
      <c r="DV262" s="69" t="str">
        <f t="shared" si="300"/>
        <v/>
      </c>
      <c r="DW262" s="69" t="str">
        <f t="shared" si="301"/>
        <v/>
      </c>
      <c r="DX262" s="62" t="str">
        <f t="shared" si="302"/>
        <v/>
      </c>
      <c r="DY262" s="43" t="s">
        <v>0</v>
      </c>
      <c r="DZ262" s="54" t="str">
        <f>IF(AN262="","",MAX(DZ$12:DZ261)+1)</f>
        <v/>
      </c>
      <c r="EA262" s="69" t="str">
        <f t="shared" si="303"/>
        <v/>
      </c>
      <c r="EB262" s="69" t="str">
        <f t="shared" si="304"/>
        <v/>
      </c>
      <c r="EC262" s="69" t="str">
        <f t="shared" si="305"/>
        <v/>
      </c>
      <c r="ED262" s="69" t="str">
        <f t="shared" si="306"/>
        <v/>
      </c>
      <c r="EE262" s="69" t="str">
        <f t="shared" si="246"/>
        <v/>
      </c>
      <c r="EF262" s="69" t="str">
        <f t="shared" si="307"/>
        <v/>
      </c>
      <c r="EG262" s="69" t="str">
        <f t="shared" si="308"/>
        <v/>
      </c>
      <c r="EH262" s="69" t="str">
        <f t="shared" si="247"/>
        <v/>
      </c>
      <c r="EI262" s="69" t="str">
        <f t="shared" si="309"/>
        <v/>
      </c>
      <c r="EJ262" s="49" t="str">
        <f t="shared" si="310"/>
        <v/>
      </c>
      <c r="EK262" s="43" t="s">
        <v>0</v>
      </c>
      <c r="EL262" s="16" t="str">
        <f t="shared" si="311"/>
        <v/>
      </c>
      <c r="EM262" s="43" t="s">
        <v>0</v>
      </c>
      <c r="EN262" s="16" t="str">
        <f t="shared" si="248"/>
        <v/>
      </c>
      <c r="EO262" s="43" t="s">
        <v>0</v>
      </c>
      <c r="EP262" s="167" t="str">
        <f t="shared" si="312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9"/>
        <v/>
      </c>
      <c r="P263" s="43"/>
      <c r="Q263" s="48" t="str">
        <f t="shared" si="250"/>
        <v/>
      </c>
      <c r="R263" s="69" t="str">
        <f>IF(Q263="","",IF(COUNTIF(Q$12:Q262,Q263)=0,R262+1,R262))</f>
        <v/>
      </c>
      <c r="S263" s="69" t="str">
        <f t="shared" si="251"/>
        <v/>
      </c>
      <c r="T263" s="69" t="str">
        <f t="shared" si="252"/>
        <v/>
      </c>
      <c r="U263" s="62" t="str">
        <f t="shared" si="253"/>
        <v/>
      </c>
      <c r="V263" s="43" t="s">
        <v>0</v>
      </c>
      <c r="W263" s="209" t="str">
        <f t="shared" si="254"/>
        <v/>
      </c>
      <c r="X263" s="259" t="str">
        <f t="shared" si="255"/>
        <v/>
      </c>
      <c r="Y263" s="210" t="str">
        <f t="shared" si="237"/>
        <v/>
      </c>
      <c r="Z263" s="43" t="s">
        <v>0</v>
      </c>
      <c r="AA263" s="48" t="str">
        <f t="shared" si="256"/>
        <v/>
      </c>
      <c r="AB263" s="69" t="str">
        <f t="shared" si="257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8"/>
        <v/>
      </c>
      <c r="AI263" s="43" t="s">
        <v>0</v>
      </c>
      <c r="AJ263" s="209" t="str">
        <f t="shared" si="259"/>
        <v/>
      </c>
      <c r="AK263" s="150" t="str">
        <f t="shared" si="260"/>
        <v/>
      </c>
      <c r="AL263" s="43"/>
      <c r="AM263" s="48" t="str">
        <f t="shared" si="261"/>
        <v/>
      </c>
      <c r="AN263" s="27" t="str">
        <f t="shared" si="262"/>
        <v/>
      </c>
      <c r="AO263" s="69" t="str">
        <f t="shared" si="263"/>
        <v/>
      </c>
      <c r="AP263" s="69" t="str">
        <f t="shared" si="264"/>
        <v/>
      </c>
      <c r="AQ263" s="27" t="str">
        <f t="shared" si="265"/>
        <v/>
      </c>
      <c r="AR263" s="62" t="str">
        <f t="shared" si="266"/>
        <v/>
      </c>
      <c r="AS263" s="43" t="s">
        <v>0</v>
      </c>
      <c r="AT263" s="78" t="str">
        <f t="shared" si="267"/>
        <v/>
      </c>
      <c r="AU263" s="43" t="s">
        <v>0</v>
      </c>
      <c r="AV263" s="280" t="str">
        <f t="shared" si="313"/>
        <v/>
      </c>
      <c r="AW263" s="43" t="s">
        <v>0</v>
      </c>
      <c r="AX263" s="97"/>
      <c r="AY263" s="99"/>
      <c r="AZ263" s="43" t="s">
        <v>0</v>
      </c>
      <c r="BA263" s="236" t="str">
        <f t="shared" si="268"/>
        <v/>
      </c>
      <c r="BB263" s="43" t="s">
        <v>0</v>
      </c>
      <c r="BC263" s="48" t="str">
        <f t="shared" si="269"/>
        <v/>
      </c>
      <c r="BD263" s="69" t="str">
        <f>IF(AX263&amp;AY263="","",MAX(BD$12:BD262)+1)</f>
        <v/>
      </c>
      <c r="BE263" s="248" t="str">
        <f t="shared" si="270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1"/>
        <v/>
      </c>
      <c r="BI263" s="27" t="str">
        <f t="shared" si="272"/>
        <v/>
      </c>
      <c r="BJ263" s="69" t="str">
        <f t="shared" si="273"/>
        <v/>
      </c>
      <c r="BK263" s="49" t="str">
        <f t="shared" si="274"/>
        <v/>
      </c>
      <c r="BL263" s="43" t="s">
        <v>0</v>
      </c>
      <c r="BM263" s="48" t="str">
        <f t="shared" si="275"/>
        <v/>
      </c>
      <c r="BN263" s="27" t="str">
        <f t="shared" si="276"/>
        <v/>
      </c>
      <c r="BO263" s="69" t="str">
        <f t="shared" si="277"/>
        <v/>
      </c>
      <c r="BP263" s="69" t="str">
        <f t="shared" si="238"/>
        <v/>
      </c>
      <c r="BQ263" s="27" t="str">
        <f t="shared" si="239"/>
        <v/>
      </c>
      <c r="BR263" s="27" t="str" cm="1">
        <f t="array" ref="BR263">IFERROR(""&amp;INDEX(regNatjecatelj_klub,DI263),"")</f>
        <v/>
      </c>
      <c r="BS263" s="82" t="str">
        <f t="shared" si="278"/>
        <v/>
      </c>
      <c r="BT263" s="62" t="str">
        <f t="shared" si="279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0"/>
        <v/>
      </c>
      <c r="CA263" s="27" t="str">
        <f t="shared" si="281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2"/>
        <v/>
      </c>
      <c r="CE263" s="27" t="str">
        <f>IF(BX263="","",MAX(CE$12:CE262)+1)</f>
        <v/>
      </c>
      <c r="CF263" s="27" t="str">
        <f t="shared" si="283"/>
        <v/>
      </c>
      <c r="CG263" s="62" t="str">
        <f t="shared" si="284"/>
        <v/>
      </c>
      <c r="CH263" s="43" t="s">
        <v>0</v>
      </c>
      <c r="CI263" s="16" t="str">
        <f t="shared" si="285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6"/>
        <v/>
      </c>
      <c r="CP263" s="69" t="str">
        <f t="shared" si="287"/>
        <v/>
      </c>
      <c r="CQ263" s="216" t="str">
        <f t="shared" si="288"/>
        <v/>
      </c>
      <c r="CR263" s="217" t="str">
        <f t="shared" si="314"/>
        <v/>
      </c>
      <c r="CS263" s="150" t="str">
        <f t="shared" si="240"/>
        <v/>
      </c>
      <c r="CT263" s="43" t="s">
        <v>0</v>
      </c>
      <c r="CU263" s="276" t="str">
        <f t="shared" si="289"/>
        <v xml:space="preserve">
</v>
      </c>
      <c r="CV263" s="43" t="s">
        <v>0</v>
      </c>
      <c r="CW263" s="236" t="str">
        <f t="shared" si="241"/>
        <v/>
      </c>
      <c r="CX263" t="s">
        <v>0</v>
      </c>
      <c r="CY263" s="119" t="str">
        <f t="shared" si="242"/>
        <v/>
      </c>
      <c r="CZ263" t="s">
        <v>0</v>
      </c>
      <c r="DA263" s="48" t="str">
        <f t="shared" si="243"/>
        <v/>
      </c>
      <c r="DB263" s="62" t="str">
        <f t="shared" si="244"/>
        <v/>
      </c>
      <c r="DC263" t="s">
        <v>0</v>
      </c>
      <c r="DD263" s="16" t="str">
        <f t="shared" si="290"/>
        <v/>
      </c>
      <c r="DE263" s="43" t="s">
        <v>0</v>
      </c>
      <c r="DF263" s="16" t="str">
        <f t="shared" si="291"/>
        <v/>
      </c>
      <c r="DG263" s="43" t="s">
        <v>0</v>
      </c>
      <c r="DH263" s="48" t="str">
        <f t="shared" si="292"/>
        <v/>
      </c>
      <c r="DI263" s="49" t="str">
        <f t="shared" si="293"/>
        <v/>
      </c>
      <c r="DJ263" s="43" t="s">
        <v>0</v>
      </c>
      <c r="DK263" s="48" t="str">
        <f t="shared" si="294"/>
        <v/>
      </c>
      <c r="DL263" s="49" t="str">
        <f t="shared" si="295"/>
        <v/>
      </c>
      <c r="DM263" s="43" t="s">
        <v>0</v>
      </c>
      <c r="DN263" s="48" t="str">
        <f t="shared" si="296"/>
        <v/>
      </c>
      <c r="DO263" s="49" t="str">
        <f t="shared" si="297"/>
        <v/>
      </c>
      <c r="DP263" s="43" t="s">
        <v>0</v>
      </c>
      <c r="DQ263" s="54" t="str">
        <f t="shared" si="298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9"/>
        <v/>
      </c>
      <c r="DU263" s="69" t="str">
        <f t="shared" si="245"/>
        <v/>
      </c>
      <c r="DV263" s="69" t="str">
        <f t="shared" si="300"/>
        <v/>
      </c>
      <c r="DW263" s="69" t="str">
        <f t="shared" si="301"/>
        <v/>
      </c>
      <c r="DX263" s="62" t="str">
        <f t="shared" si="302"/>
        <v/>
      </c>
      <c r="DY263" s="43" t="s">
        <v>0</v>
      </c>
      <c r="DZ263" s="54" t="str">
        <f>IF(AN263="","",MAX(DZ$12:DZ262)+1)</f>
        <v/>
      </c>
      <c r="EA263" s="69" t="str">
        <f t="shared" si="303"/>
        <v/>
      </c>
      <c r="EB263" s="69" t="str">
        <f t="shared" si="304"/>
        <v/>
      </c>
      <c r="EC263" s="69" t="str">
        <f t="shared" si="305"/>
        <v/>
      </c>
      <c r="ED263" s="69" t="str">
        <f t="shared" si="306"/>
        <v/>
      </c>
      <c r="EE263" s="69" t="str">
        <f t="shared" si="246"/>
        <v/>
      </c>
      <c r="EF263" s="69" t="str">
        <f t="shared" si="307"/>
        <v/>
      </c>
      <c r="EG263" s="69" t="str">
        <f t="shared" si="308"/>
        <v/>
      </c>
      <c r="EH263" s="69" t="str">
        <f t="shared" si="247"/>
        <v/>
      </c>
      <c r="EI263" s="69" t="str">
        <f t="shared" si="309"/>
        <v/>
      </c>
      <c r="EJ263" s="49" t="str">
        <f t="shared" si="310"/>
        <v/>
      </c>
      <c r="EK263" s="43" t="s">
        <v>0</v>
      </c>
      <c r="EL263" s="16" t="str">
        <f t="shared" si="311"/>
        <v/>
      </c>
      <c r="EM263" s="43" t="s">
        <v>0</v>
      </c>
      <c r="EN263" s="16" t="str">
        <f t="shared" si="248"/>
        <v/>
      </c>
      <c r="EO263" s="43" t="s">
        <v>0</v>
      </c>
      <c r="EP263" s="167" t="str">
        <f t="shared" si="312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9"/>
        <v/>
      </c>
      <c r="P264" s="43"/>
      <c r="Q264" s="48" t="str">
        <f t="shared" si="250"/>
        <v/>
      </c>
      <c r="R264" s="69" t="str">
        <f>IF(Q264="","",IF(COUNTIF(Q$12:Q263,Q264)=0,R263+1,R263))</f>
        <v/>
      </c>
      <c r="S264" s="69" t="str">
        <f t="shared" si="251"/>
        <v/>
      </c>
      <c r="T264" s="69" t="str">
        <f t="shared" si="252"/>
        <v/>
      </c>
      <c r="U264" s="62" t="str">
        <f t="shared" si="253"/>
        <v/>
      </c>
      <c r="V264" s="43" t="s">
        <v>0</v>
      </c>
      <c r="W264" s="209" t="str">
        <f t="shared" si="254"/>
        <v/>
      </c>
      <c r="X264" s="259" t="str">
        <f t="shared" si="255"/>
        <v/>
      </c>
      <c r="Y264" s="210" t="str">
        <f t="shared" si="237"/>
        <v/>
      </c>
      <c r="Z264" s="43" t="s">
        <v>0</v>
      </c>
      <c r="AA264" s="48" t="str">
        <f t="shared" si="256"/>
        <v/>
      </c>
      <c r="AB264" s="69" t="str">
        <f t="shared" si="257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8"/>
        <v/>
      </c>
      <c r="AI264" s="43" t="s">
        <v>0</v>
      </c>
      <c r="AJ264" s="209" t="str">
        <f t="shared" si="259"/>
        <v/>
      </c>
      <c r="AK264" s="150" t="str">
        <f t="shared" si="260"/>
        <v/>
      </c>
      <c r="AL264" s="43"/>
      <c r="AM264" s="48" t="str">
        <f t="shared" si="261"/>
        <v/>
      </c>
      <c r="AN264" s="27" t="str">
        <f t="shared" si="262"/>
        <v/>
      </c>
      <c r="AO264" s="69" t="str">
        <f t="shared" si="263"/>
        <v/>
      </c>
      <c r="AP264" s="69" t="str">
        <f t="shared" si="264"/>
        <v/>
      </c>
      <c r="AQ264" s="27" t="str">
        <f t="shared" si="265"/>
        <v/>
      </c>
      <c r="AR264" s="62" t="str">
        <f t="shared" si="266"/>
        <v/>
      </c>
      <c r="AS264" s="43" t="s">
        <v>0</v>
      </c>
      <c r="AT264" s="78" t="str">
        <f t="shared" si="267"/>
        <v/>
      </c>
      <c r="AU264" s="43" t="s">
        <v>0</v>
      </c>
      <c r="AV264" s="280" t="str">
        <f t="shared" si="313"/>
        <v/>
      </c>
      <c r="AW264" s="43" t="s">
        <v>0</v>
      </c>
      <c r="AX264" s="97"/>
      <c r="AY264" s="99"/>
      <c r="AZ264" s="43" t="s">
        <v>0</v>
      </c>
      <c r="BA264" s="236" t="str">
        <f t="shared" si="268"/>
        <v/>
      </c>
      <c r="BB264" s="43" t="s">
        <v>0</v>
      </c>
      <c r="BC264" s="48" t="str">
        <f t="shared" si="269"/>
        <v/>
      </c>
      <c r="BD264" s="69" t="str">
        <f>IF(AX264&amp;AY264="","",MAX(BD$12:BD263)+1)</f>
        <v/>
      </c>
      <c r="BE264" s="248" t="str">
        <f t="shared" si="270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1"/>
        <v/>
      </c>
      <c r="BI264" s="27" t="str">
        <f t="shared" si="272"/>
        <v/>
      </c>
      <c r="BJ264" s="69" t="str">
        <f t="shared" si="273"/>
        <v/>
      </c>
      <c r="BK264" s="49" t="str">
        <f t="shared" si="274"/>
        <v/>
      </c>
      <c r="BL264" s="43" t="s">
        <v>0</v>
      </c>
      <c r="BM264" s="48" t="str">
        <f t="shared" si="275"/>
        <v/>
      </c>
      <c r="BN264" s="27" t="str">
        <f t="shared" si="276"/>
        <v/>
      </c>
      <c r="BO264" s="69" t="str">
        <f t="shared" si="277"/>
        <v/>
      </c>
      <c r="BP264" s="69" t="str">
        <f t="shared" si="238"/>
        <v/>
      </c>
      <c r="BQ264" s="27" t="str">
        <f t="shared" si="239"/>
        <v/>
      </c>
      <c r="BR264" s="27" t="str" cm="1">
        <f t="array" ref="BR264">IFERROR(""&amp;INDEX(regNatjecatelj_klub,DI264),"")</f>
        <v/>
      </c>
      <c r="BS264" s="82" t="str">
        <f t="shared" si="278"/>
        <v/>
      </c>
      <c r="BT264" s="62" t="str">
        <f t="shared" si="279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0"/>
        <v/>
      </c>
      <c r="CA264" s="27" t="str">
        <f t="shared" si="281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2"/>
        <v/>
      </c>
      <c r="CE264" s="27" t="str">
        <f>IF(BX264="","",MAX(CE$12:CE263)+1)</f>
        <v/>
      </c>
      <c r="CF264" s="27" t="str">
        <f t="shared" si="283"/>
        <v/>
      </c>
      <c r="CG264" s="62" t="str">
        <f t="shared" si="284"/>
        <v/>
      </c>
      <c r="CH264" s="43" t="s">
        <v>0</v>
      </c>
      <c r="CI264" s="16" t="str">
        <f t="shared" si="285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6"/>
        <v/>
      </c>
      <c r="CP264" s="69" t="str">
        <f t="shared" si="287"/>
        <v/>
      </c>
      <c r="CQ264" s="216" t="str">
        <f t="shared" si="288"/>
        <v/>
      </c>
      <c r="CR264" s="217" t="str">
        <f t="shared" si="314"/>
        <v/>
      </c>
      <c r="CS264" s="150" t="str">
        <f t="shared" si="240"/>
        <v/>
      </c>
      <c r="CT264" s="43" t="s">
        <v>0</v>
      </c>
      <c r="CU264" s="276" t="str">
        <f t="shared" si="289"/>
        <v xml:space="preserve">
</v>
      </c>
      <c r="CV264" s="43" t="s">
        <v>0</v>
      </c>
      <c r="CW264" s="236" t="str">
        <f t="shared" si="241"/>
        <v/>
      </c>
      <c r="CX264" t="s">
        <v>0</v>
      </c>
      <c r="CY264" s="119" t="str">
        <f t="shared" si="242"/>
        <v/>
      </c>
      <c r="CZ264" t="s">
        <v>0</v>
      </c>
      <c r="DA264" s="48" t="str">
        <f t="shared" si="243"/>
        <v/>
      </c>
      <c r="DB264" s="62" t="str">
        <f t="shared" si="244"/>
        <v/>
      </c>
      <c r="DC264" t="s">
        <v>0</v>
      </c>
      <c r="DD264" s="16" t="str">
        <f t="shared" si="290"/>
        <v/>
      </c>
      <c r="DE264" s="43" t="s">
        <v>0</v>
      </c>
      <c r="DF264" s="16" t="str">
        <f t="shared" si="291"/>
        <v/>
      </c>
      <c r="DG264" s="43" t="s">
        <v>0</v>
      </c>
      <c r="DH264" s="48" t="str">
        <f t="shared" si="292"/>
        <v/>
      </c>
      <c r="DI264" s="49" t="str">
        <f t="shared" si="293"/>
        <v/>
      </c>
      <c r="DJ264" s="43" t="s">
        <v>0</v>
      </c>
      <c r="DK264" s="48" t="str">
        <f t="shared" si="294"/>
        <v/>
      </c>
      <c r="DL264" s="49" t="str">
        <f t="shared" si="295"/>
        <v/>
      </c>
      <c r="DM264" s="43" t="s">
        <v>0</v>
      </c>
      <c r="DN264" s="48" t="str">
        <f t="shared" si="296"/>
        <v/>
      </c>
      <c r="DO264" s="49" t="str">
        <f t="shared" si="297"/>
        <v/>
      </c>
      <c r="DP264" s="43" t="s">
        <v>0</v>
      </c>
      <c r="DQ264" s="54" t="str">
        <f t="shared" si="298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9"/>
        <v/>
      </c>
      <c r="DU264" s="69" t="str">
        <f t="shared" si="245"/>
        <v/>
      </c>
      <c r="DV264" s="69" t="str">
        <f t="shared" si="300"/>
        <v/>
      </c>
      <c r="DW264" s="69" t="str">
        <f t="shared" si="301"/>
        <v/>
      </c>
      <c r="DX264" s="62" t="str">
        <f t="shared" si="302"/>
        <v/>
      </c>
      <c r="DY264" s="43" t="s">
        <v>0</v>
      </c>
      <c r="DZ264" s="54" t="str">
        <f>IF(AN264="","",MAX(DZ$12:DZ263)+1)</f>
        <v/>
      </c>
      <c r="EA264" s="69" t="str">
        <f t="shared" si="303"/>
        <v/>
      </c>
      <c r="EB264" s="69" t="str">
        <f t="shared" si="304"/>
        <v/>
      </c>
      <c r="EC264" s="69" t="str">
        <f t="shared" si="305"/>
        <v/>
      </c>
      <c r="ED264" s="69" t="str">
        <f t="shared" si="306"/>
        <v/>
      </c>
      <c r="EE264" s="69" t="str">
        <f t="shared" si="246"/>
        <v/>
      </c>
      <c r="EF264" s="69" t="str">
        <f t="shared" si="307"/>
        <v/>
      </c>
      <c r="EG264" s="69" t="str">
        <f t="shared" si="308"/>
        <v/>
      </c>
      <c r="EH264" s="69" t="str">
        <f t="shared" si="247"/>
        <v/>
      </c>
      <c r="EI264" s="69" t="str">
        <f t="shared" si="309"/>
        <v/>
      </c>
      <c r="EJ264" s="49" t="str">
        <f t="shared" si="310"/>
        <v/>
      </c>
      <c r="EK264" s="43" t="s">
        <v>0</v>
      </c>
      <c r="EL264" s="16" t="str">
        <f t="shared" si="311"/>
        <v/>
      </c>
      <c r="EM264" s="43" t="s">
        <v>0</v>
      </c>
      <c r="EN264" s="16" t="str">
        <f t="shared" si="248"/>
        <v/>
      </c>
      <c r="EO264" s="43" t="s">
        <v>0</v>
      </c>
      <c r="EP264" s="167" t="str">
        <f t="shared" si="312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9"/>
        <v/>
      </c>
      <c r="P265" s="43"/>
      <c r="Q265" s="48" t="str">
        <f t="shared" si="250"/>
        <v/>
      </c>
      <c r="R265" s="69" t="str">
        <f>IF(Q265="","",IF(COUNTIF(Q$12:Q264,Q265)=0,R264+1,R264))</f>
        <v/>
      </c>
      <c r="S265" s="69" t="str">
        <f t="shared" si="251"/>
        <v/>
      </c>
      <c r="T265" s="69" t="str">
        <f t="shared" si="252"/>
        <v/>
      </c>
      <c r="U265" s="62" t="str">
        <f t="shared" si="253"/>
        <v/>
      </c>
      <c r="V265" s="43" t="s">
        <v>0</v>
      </c>
      <c r="W265" s="209" t="str">
        <f t="shared" si="254"/>
        <v/>
      </c>
      <c r="X265" s="259" t="str">
        <f t="shared" si="255"/>
        <v/>
      </c>
      <c r="Y265" s="210" t="str">
        <f t="shared" si="237"/>
        <v/>
      </c>
      <c r="Z265" s="43" t="s">
        <v>0</v>
      </c>
      <c r="AA265" s="48" t="str">
        <f t="shared" si="256"/>
        <v/>
      </c>
      <c r="AB265" s="69" t="str">
        <f t="shared" si="257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8"/>
        <v/>
      </c>
      <c r="AI265" s="43" t="s">
        <v>0</v>
      </c>
      <c r="AJ265" s="209" t="str">
        <f t="shared" si="259"/>
        <v/>
      </c>
      <c r="AK265" s="150" t="str">
        <f t="shared" si="260"/>
        <v/>
      </c>
      <c r="AL265" s="43"/>
      <c r="AM265" s="48" t="str">
        <f t="shared" si="261"/>
        <v/>
      </c>
      <c r="AN265" s="27" t="str">
        <f t="shared" si="262"/>
        <v/>
      </c>
      <c r="AO265" s="69" t="str">
        <f t="shared" si="263"/>
        <v/>
      </c>
      <c r="AP265" s="69" t="str">
        <f t="shared" si="264"/>
        <v/>
      </c>
      <c r="AQ265" s="27" t="str">
        <f t="shared" si="265"/>
        <v/>
      </c>
      <c r="AR265" s="62" t="str">
        <f t="shared" si="266"/>
        <v/>
      </c>
      <c r="AS265" s="43" t="s">
        <v>0</v>
      </c>
      <c r="AT265" s="78" t="str">
        <f t="shared" si="267"/>
        <v/>
      </c>
      <c r="AU265" s="43" t="s">
        <v>0</v>
      </c>
      <c r="AV265" s="280" t="str">
        <f t="shared" si="313"/>
        <v/>
      </c>
      <c r="AW265" s="43" t="s">
        <v>0</v>
      </c>
      <c r="AX265" s="97"/>
      <c r="AY265" s="99"/>
      <c r="AZ265" s="43" t="s">
        <v>0</v>
      </c>
      <c r="BA265" s="236" t="str">
        <f t="shared" si="268"/>
        <v/>
      </c>
      <c r="BB265" s="43" t="s">
        <v>0</v>
      </c>
      <c r="BC265" s="48" t="str">
        <f t="shared" si="269"/>
        <v/>
      </c>
      <c r="BD265" s="69" t="str">
        <f>IF(AX265&amp;AY265="","",MAX(BD$12:BD264)+1)</f>
        <v/>
      </c>
      <c r="BE265" s="248" t="str">
        <f t="shared" si="270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1"/>
        <v/>
      </c>
      <c r="BI265" s="27" t="str">
        <f t="shared" si="272"/>
        <v/>
      </c>
      <c r="BJ265" s="69" t="str">
        <f t="shared" si="273"/>
        <v/>
      </c>
      <c r="BK265" s="49" t="str">
        <f t="shared" si="274"/>
        <v/>
      </c>
      <c r="BL265" s="43" t="s">
        <v>0</v>
      </c>
      <c r="BM265" s="48" t="str">
        <f t="shared" si="275"/>
        <v/>
      </c>
      <c r="BN265" s="27" t="str">
        <f t="shared" si="276"/>
        <v/>
      </c>
      <c r="BO265" s="69" t="str">
        <f t="shared" si="277"/>
        <v/>
      </c>
      <c r="BP265" s="69" t="str">
        <f t="shared" si="238"/>
        <v/>
      </c>
      <c r="BQ265" s="27" t="str">
        <f t="shared" si="239"/>
        <v/>
      </c>
      <c r="BR265" s="27" t="str" cm="1">
        <f t="array" ref="BR265">IFERROR(""&amp;INDEX(regNatjecatelj_klub,DI265),"")</f>
        <v/>
      </c>
      <c r="BS265" s="82" t="str">
        <f t="shared" si="278"/>
        <v/>
      </c>
      <c r="BT265" s="62" t="str">
        <f t="shared" si="279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0"/>
        <v/>
      </c>
      <c r="CA265" s="27" t="str">
        <f t="shared" si="281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2"/>
        <v/>
      </c>
      <c r="CE265" s="27" t="str">
        <f>IF(BX265="","",MAX(CE$12:CE264)+1)</f>
        <v/>
      </c>
      <c r="CF265" s="27" t="str">
        <f t="shared" si="283"/>
        <v/>
      </c>
      <c r="CG265" s="62" t="str">
        <f t="shared" si="284"/>
        <v/>
      </c>
      <c r="CH265" s="43" t="s">
        <v>0</v>
      </c>
      <c r="CI265" s="16" t="str">
        <f t="shared" si="285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6"/>
        <v/>
      </c>
      <c r="CP265" s="69" t="str">
        <f t="shared" si="287"/>
        <v/>
      </c>
      <c r="CQ265" s="216" t="str">
        <f t="shared" si="288"/>
        <v/>
      </c>
      <c r="CR265" s="217" t="str">
        <f t="shared" si="314"/>
        <v/>
      </c>
      <c r="CS265" s="150" t="str">
        <f t="shared" si="240"/>
        <v/>
      </c>
      <c r="CT265" s="43" t="s">
        <v>0</v>
      </c>
      <c r="CU265" s="276" t="str">
        <f t="shared" si="289"/>
        <v xml:space="preserve">
</v>
      </c>
      <c r="CV265" s="43" t="s">
        <v>0</v>
      </c>
      <c r="CW265" s="236" t="str">
        <f t="shared" si="241"/>
        <v/>
      </c>
      <c r="CX265" t="s">
        <v>0</v>
      </c>
      <c r="CY265" s="119" t="str">
        <f t="shared" si="242"/>
        <v/>
      </c>
      <c r="CZ265" t="s">
        <v>0</v>
      </c>
      <c r="DA265" s="48" t="str">
        <f t="shared" si="243"/>
        <v/>
      </c>
      <c r="DB265" s="62" t="str">
        <f t="shared" si="244"/>
        <v/>
      </c>
      <c r="DC265" t="s">
        <v>0</v>
      </c>
      <c r="DD265" s="16" t="str">
        <f t="shared" si="290"/>
        <v/>
      </c>
      <c r="DE265" s="43" t="s">
        <v>0</v>
      </c>
      <c r="DF265" s="16" t="str">
        <f t="shared" si="291"/>
        <v/>
      </c>
      <c r="DG265" s="43" t="s">
        <v>0</v>
      </c>
      <c r="DH265" s="48" t="str">
        <f t="shared" si="292"/>
        <v/>
      </c>
      <c r="DI265" s="49" t="str">
        <f t="shared" si="293"/>
        <v/>
      </c>
      <c r="DJ265" s="43" t="s">
        <v>0</v>
      </c>
      <c r="DK265" s="48" t="str">
        <f t="shared" si="294"/>
        <v/>
      </c>
      <c r="DL265" s="49" t="str">
        <f t="shared" si="295"/>
        <v/>
      </c>
      <c r="DM265" s="43" t="s">
        <v>0</v>
      </c>
      <c r="DN265" s="48" t="str">
        <f t="shared" si="296"/>
        <v/>
      </c>
      <c r="DO265" s="49" t="str">
        <f t="shared" si="297"/>
        <v/>
      </c>
      <c r="DP265" s="43" t="s">
        <v>0</v>
      </c>
      <c r="DQ265" s="54" t="str">
        <f t="shared" si="298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9"/>
        <v/>
      </c>
      <c r="DU265" s="69" t="str">
        <f t="shared" si="245"/>
        <v/>
      </c>
      <c r="DV265" s="69" t="str">
        <f t="shared" si="300"/>
        <v/>
      </c>
      <c r="DW265" s="69" t="str">
        <f t="shared" si="301"/>
        <v/>
      </c>
      <c r="DX265" s="62" t="str">
        <f t="shared" si="302"/>
        <v/>
      </c>
      <c r="DY265" s="43" t="s">
        <v>0</v>
      </c>
      <c r="DZ265" s="54" t="str">
        <f>IF(AN265="","",MAX(DZ$12:DZ264)+1)</f>
        <v/>
      </c>
      <c r="EA265" s="69" t="str">
        <f t="shared" si="303"/>
        <v/>
      </c>
      <c r="EB265" s="69" t="str">
        <f t="shared" si="304"/>
        <v/>
      </c>
      <c r="EC265" s="69" t="str">
        <f t="shared" si="305"/>
        <v/>
      </c>
      <c r="ED265" s="69" t="str">
        <f t="shared" si="306"/>
        <v/>
      </c>
      <c r="EE265" s="69" t="str">
        <f t="shared" si="246"/>
        <v/>
      </c>
      <c r="EF265" s="69" t="str">
        <f t="shared" si="307"/>
        <v/>
      </c>
      <c r="EG265" s="69" t="str">
        <f t="shared" si="308"/>
        <v/>
      </c>
      <c r="EH265" s="69" t="str">
        <f t="shared" si="247"/>
        <v/>
      </c>
      <c r="EI265" s="69" t="str">
        <f t="shared" si="309"/>
        <v/>
      </c>
      <c r="EJ265" s="49" t="str">
        <f t="shared" si="310"/>
        <v/>
      </c>
      <c r="EK265" s="43" t="s">
        <v>0</v>
      </c>
      <c r="EL265" s="16" t="str">
        <f t="shared" si="311"/>
        <v/>
      </c>
      <c r="EM265" s="43" t="s">
        <v>0</v>
      </c>
      <c r="EN265" s="16" t="str">
        <f t="shared" si="248"/>
        <v/>
      </c>
      <c r="EO265" s="43" t="s">
        <v>0</v>
      </c>
      <c r="EP265" s="167" t="str">
        <f t="shared" si="312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9"/>
        <v/>
      </c>
      <c r="P266" s="43"/>
      <c r="Q266" s="48" t="str">
        <f t="shared" si="250"/>
        <v/>
      </c>
      <c r="R266" s="69" t="str">
        <f>IF(Q266="","",IF(COUNTIF(Q$12:Q265,Q266)=0,R265+1,R265))</f>
        <v/>
      </c>
      <c r="S266" s="69" t="str">
        <f t="shared" si="251"/>
        <v/>
      </c>
      <c r="T266" s="69" t="str">
        <f t="shared" si="252"/>
        <v/>
      </c>
      <c r="U266" s="62" t="str">
        <f t="shared" si="253"/>
        <v/>
      </c>
      <c r="V266" s="43" t="s">
        <v>0</v>
      </c>
      <c r="W266" s="209" t="str">
        <f t="shared" si="254"/>
        <v/>
      </c>
      <c r="X266" s="259" t="str">
        <f t="shared" si="255"/>
        <v/>
      </c>
      <c r="Y266" s="210" t="str">
        <f t="shared" si="237"/>
        <v/>
      </c>
      <c r="Z266" s="43" t="s">
        <v>0</v>
      </c>
      <c r="AA266" s="48" t="str">
        <f t="shared" si="256"/>
        <v/>
      </c>
      <c r="AB266" s="69" t="str">
        <f t="shared" si="257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8"/>
        <v/>
      </c>
      <c r="AI266" s="43" t="s">
        <v>0</v>
      </c>
      <c r="AJ266" s="209" t="str">
        <f t="shared" si="259"/>
        <v/>
      </c>
      <c r="AK266" s="150" t="str">
        <f t="shared" si="260"/>
        <v/>
      </c>
      <c r="AL266" s="43"/>
      <c r="AM266" s="48" t="str">
        <f t="shared" si="261"/>
        <v/>
      </c>
      <c r="AN266" s="27" t="str">
        <f t="shared" si="262"/>
        <v/>
      </c>
      <c r="AO266" s="69" t="str">
        <f t="shared" si="263"/>
        <v/>
      </c>
      <c r="AP266" s="69" t="str">
        <f t="shared" si="264"/>
        <v/>
      </c>
      <c r="AQ266" s="27" t="str">
        <f t="shared" si="265"/>
        <v/>
      </c>
      <c r="AR266" s="62" t="str">
        <f t="shared" si="266"/>
        <v/>
      </c>
      <c r="AS266" s="43" t="s">
        <v>0</v>
      </c>
      <c r="AT266" s="78" t="str">
        <f t="shared" si="267"/>
        <v/>
      </c>
      <c r="AU266" s="43" t="s">
        <v>0</v>
      </c>
      <c r="AV266" s="280" t="str">
        <f t="shared" si="313"/>
        <v/>
      </c>
      <c r="AW266" s="43" t="s">
        <v>0</v>
      </c>
      <c r="AX266" s="97"/>
      <c r="AY266" s="99"/>
      <c r="AZ266" s="43" t="s">
        <v>0</v>
      </c>
      <c r="BA266" s="236" t="str">
        <f t="shared" si="268"/>
        <v/>
      </c>
      <c r="BB266" s="43" t="s">
        <v>0</v>
      </c>
      <c r="BC266" s="48" t="str">
        <f t="shared" si="269"/>
        <v/>
      </c>
      <c r="BD266" s="69" t="str">
        <f>IF(AX266&amp;AY266="","",MAX(BD$12:BD265)+1)</f>
        <v/>
      </c>
      <c r="BE266" s="248" t="str">
        <f t="shared" si="270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1"/>
        <v/>
      </c>
      <c r="BI266" s="27" t="str">
        <f t="shared" si="272"/>
        <v/>
      </c>
      <c r="BJ266" s="69" t="str">
        <f t="shared" si="273"/>
        <v/>
      </c>
      <c r="BK266" s="49" t="str">
        <f t="shared" si="274"/>
        <v/>
      </c>
      <c r="BL266" s="43" t="s">
        <v>0</v>
      </c>
      <c r="BM266" s="48" t="str">
        <f t="shared" si="275"/>
        <v/>
      </c>
      <c r="BN266" s="27" t="str">
        <f t="shared" si="276"/>
        <v/>
      </c>
      <c r="BO266" s="69" t="str">
        <f t="shared" si="277"/>
        <v/>
      </c>
      <c r="BP266" s="69" t="str">
        <f t="shared" si="238"/>
        <v/>
      </c>
      <c r="BQ266" s="27" t="str">
        <f t="shared" si="239"/>
        <v/>
      </c>
      <c r="BR266" s="27" t="str" cm="1">
        <f t="array" ref="BR266">IFERROR(""&amp;INDEX(regNatjecatelj_klub,DI266),"")</f>
        <v/>
      </c>
      <c r="BS266" s="82" t="str">
        <f t="shared" si="278"/>
        <v/>
      </c>
      <c r="BT266" s="62" t="str">
        <f t="shared" si="279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0"/>
        <v/>
      </c>
      <c r="CA266" s="27" t="str">
        <f t="shared" si="281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2"/>
        <v/>
      </c>
      <c r="CE266" s="27" t="str">
        <f>IF(BX266="","",MAX(CE$12:CE265)+1)</f>
        <v/>
      </c>
      <c r="CF266" s="27" t="str">
        <f t="shared" si="283"/>
        <v/>
      </c>
      <c r="CG266" s="62" t="str">
        <f t="shared" si="284"/>
        <v/>
      </c>
      <c r="CH266" s="43" t="s">
        <v>0</v>
      </c>
      <c r="CI266" s="16" t="str">
        <f t="shared" si="285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6"/>
        <v/>
      </c>
      <c r="CP266" s="69" t="str">
        <f t="shared" si="287"/>
        <v/>
      </c>
      <c r="CQ266" s="216" t="str">
        <f t="shared" si="288"/>
        <v/>
      </c>
      <c r="CR266" s="217" t="str">
        <f t="shared" si="314"/>
        <v/>
      </c>
      <c r="CS266" s="150" t="str">
        <f t="shared" si="240"/>
        <v/>
      </c>
      <c r="CT266" s="43" t="s">
        <v>0</v>
      </c>
      <c r="CU266" s="276" t="str">
        <f t="shared" si="289"/>
        <v xml:space="preserve">
</v>
      </c>
      <c r="CV266" s="43" t="s">
        <v>0</v>
      </c>
      <c r="CW266" s="236" t="str">
        <f t="shared" si="241"/>
        <v/>
      </c>
      <c r="CX266" t="s">
        <v>0</v>
      </c>
      <c r="CY266" s="119" t="str">
        <f t="shared" si="242"/>
        <v/>
      </c>
      <c r="CZ266" t="s">
        <v>0</v>
      </c>
      <c r="DA266" s="48" t="str">
        <f t="shared" si="243"/>
        <v/>
      </c>
      <c r="DB266" s="62" t="str">
        <f t="shared" si="244"/>
        <v/>
      </c>
      <c r="DC266" t="s">
        <v>0</v>
      </c>
      <c r="DD266" s="16" t="str">
        <f t="shared" si="290"/>
        <v/>
      </c>
      <c r="DE266" s="43" t="s">
        <v>0</v>
      </c>
      <c r="DF266" s="16" t="str">
        <f t="shared" si="291"/>
        <v/>
      </c>
      <c r="DG266" s="43" t="s">
        <v>0</v>
      </c>
      <c r="DH266" s="48" t="str">
        <f t="shared" si="292"/>
        <v/>
      </c>
      <c r="DI266" s="49" t="str">
        <f t="shared" si="293"/>
        <v/>
      </c>
      <c r="DJ266" s="43" t="s">
        <v>0</v>
      </c>
      <c r="DK266" s="48" t="str">
        <f t="shared" si="294"/>
        <v/>
      </c>
      <c r="DL266" s="49" t="str">
        <f t="shared" si="295"/>
        <v/>
      </c>
      <c r="DM266" s="43" t="s">
        <v>0</v>
      </c>
      <c r="DN266" s="48" t="str">
        <f t="shared" si="296"/>
        <v/>
      </c>
      <c r="DO266" s="49" t="str">
        <f t="shared" si="297"/>
        <v/>
      </c>
      <c r="DP266" s="43" t="s">
        <v>0</v>
      </c>
      <c r="DQ266" s="54" t="str">
        <f t="shared" si="298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9"/>
        <v/>
      </c>
      <c r="DU266" s="69" t="str">
        <f t="shared" si="245"/>
        <v/>
      </c>
      <c r="DV266" s="69" t="str">
        <f t="shared" si="300"/>
        <v/>
      </c>
      <c r="DW266" s="69" t="str">
        <f t="shared" si="301"/>
        <v/>
      </c>
      <c r="DX266" s="62" t="str">
        <f t="shared" si="302"/>
        <v/>
      </c>
      <c r="DY266" s="43" t="s">
        <v>0</v>
      </c>
      <c r="DZ266" s="54" t="str">
        <f>IF(AN266="","",MAX(DZ$12:DZ265)+1)</f>
        <v/>
      </c>
      <c r="EA266" s="69" t="str">
        <f t="shared" si="303"/>
        <v/>
      </c>
      <c r="EB266" s="69" t="str">
        <f t="shared" si="304"/>
        <v/>
      </c>
      <c r="EC266" s="69" t="str">
        <f t="shared" si="305"/>
        <v/>
      </c>
      <c r="ED266" s="69" t="str">
        <f t="shared" si="306"/>
        <v/>
      </c>
      <c r="EE266" s="69" t="str">
        <f t="shared" si="246"/>
        <v/>
      </c>
      <c r="EF266" s="69" t="str">
        <f t="shared" si="307"/>
        <v/>
      </c>
      <c r="EG266" s="69" t="str">
        <f t="shared" si="308"/>
        <v/>
      </c>
      <c r="EH266" s="69" t="str">
        <f t="shared" si="247"/>
        <v/>
      </c>
      <c r="EI266" s="69" t="str">
        <f t="shared" si="309"/>
        <v/>
      </c>
      <c r="EJ266" s="49" t="str">
        <f t="shared" si="310"/>
        <v/>
      </c>
      <c r="EK266" s="43" t="s">
        <v>0</v>
      </c>
      <c r="EL266" s="16" t="str">
        <f t="shared" si="311"/>
        <v/>
      </c>
      <c r="EM266" s="43" t="s">
        <v>0</v>
      </c>
      <c r="EN266" s="16" t="str">
        <f t="shared" si="248"/>
        <v/>
      </c>
      <c r="EO266" s="43" t="s">
        <v>0</v>
      </c>
      <c r="EP266" s="167" t="str">
        <f t="shared" si="312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9"/>
        <v/>
      </c>
      <c r="P267" s="43"/>
      <c r="Q267" s="48" t="str">
        <f t="shared" si="250"/>
        <v/>
      </c>
      <c r="R267" s="69" t="str">
        <f>IF(Q267="","",IF(COUNTIF(Q$12:Q266,Q267)=0,R266+1,R266))</f>
        <v/>
      </c>
      <c r="S267" s="69" t="str">
        <f t="shared" si="251"/>
        <v/>
      </c>
      <c r="T267" s="69" t="str">
        <f t="shared" si="252"/>
        <v/>
      </c>
      <c r="U267" s="62" t="str">
        <f t="shared" si="253"/>
        <v/>
      </c>
      <c r="V267" s="43" t="s">
        <v>0</v>
      </c>
      <c r="W267" s="209" t="str">
        <f t="shared" si="254"/>
        <v/>
      </c>
      <c r="X267" s="259" t="str">
        <f t="shared" si="255"/>
        <v/>
      </c>
      <c r="Y267" s="210" t="str">
        <f t="shared" si="237"/>
        <v/>
      </c>
      <c r="Z267" s="43" t="s">
        <v>0</v>
      </c>
      <c r="AA267" s="48" t="str">
        <f t="shared" si="256"/>
        <v/>
      </c>
      <c r="AB267" s="69" t="str">
        <f t="shared" si="257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8"/>
        <v/>
      </c>
      <c r="AI267" s="43" t="s">
        <v>0</v>
      </c>
      <c r="AJ267" s="209" t="str">
        <f t="shared" si="259"/>
        <v/>
      </c>
      <c r="AK267" s="150" t="str">
        <f t="shared" si="260"/>
        <v/>
      </c>
      <c r="AL267" s="43"/>
      <c r="AM267" s="48" t="str">
        <f t="shared" si="261"/>
        <v/>
      </c>
      <c r="AN267" s="27" t="str">
        <f t="shared" si="262"/>
        <v/>
      </c>
      <c r="AO267" s="69" t="str">
        <f t="shared" si="263"/>
        <v/>
      </c>
      <c r="AP267" s="69" t="str">
        <f t="shared" si="264"/>
        <v/>
      </c>
      <c r="AQ267" s="27" t="str">
        <f t="shared" si="265"/>
        <v/>
      </c>
      <c r="AR267" s="62" t="str">
        <f t="shared" si="266"/>
        <v/>
      </c>
      <c r="AS267" s="43" t="s">
        <v>0</v>
      </c>
      <c r="AT267" s="78" t="str">
        <f t="shared" si="267"/>
        <v/>
      </c>
      <c r="AU267" s="43" t="s">
        <v>0</v>
      </c>
      <c r="AV267" s="280" t="str">
        <f t="shared" si="313"/>
        <v/>
      </c>
      <c r="AW267" s="43" t="s">
        <v>0</v>
      </c>
      <c r="AX267" s="97"/>
      <c r="AY267" s="99"/>
      <c r="AZ267" s="43" t="s">
        <v>0</v>
      </c>
      <c r="BA267" s="236" t="str">
        <f t="shared" si="268"/>
        <v/>
      </c>
      <c r="BB267" s="43" t="s">
        <v>0</v>
      </c>
      <c r="BC267" s="48" t="str">
        <f t="shared" si="269"/>
        <v/>
      </c>
      <c r="BD267" s="69" t="str">
        <f>IF(AX267&amp;AY267="","",MAX(BD$12:BD266)+1)</f>
        <v/>
      </c>
      <c r="BE267" s="248" t="str">
        <f t="shared" si="270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1"/>
        <v/>
      </c>
      <c r="BI267" s="27" t="str">
        <f t="shared" si="272"/>
        <v/>
      </c>
      <c r="BJ267" s="69" t="str">
        <f t="shared" si="273"/>
        <v/>
      </c>
      <c r="BK267" s="49" t="str">
        <f t="shared" si="274"/>
        <v/>
      </c>
      <c r="BL267" s="43" t="s">
        <v>0</v>
      </c>
      <c r="BM267" s="48" t="str">
        <f t="shared" si="275"/>
        <v/>
      </c>
      <c r="BN267" s="27" t="str">
        <f t="shared" si="276"/>
        <v/>
      </c>
      <c r="BO267" s="69" t="str">
        <f t="shared" si="277"/>
        <v/>
      </c>
      <c r="BP267" s="69" t="str">
        <f t="shared" si="238"/>
        <v/>
      </c>
      <c r="BQ267" s="27" t="str">
        <f t="shared" si="239"/>
        <v/>
      </c>
      <c r="BR267" s="27" t="str" cm="1">
        <f t="array" ref="BR267">IFERROR(""&amp;INDEX(regNatjecatelj_klub,DI267),"")</f>
        <v/>
      </c>
      <c r="BS267" s="82" t="str">
        <f t="shared" si="278"/>
        <v/>
      </c>
      <c r="BT267" s="62" t="str">
        <f t="shared" si="279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0"/>
        <v/>
      </c>
      <c r="CA267" s="27" t="str">
        <f t="shared" si="281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2"/>
        <v/>
      </c>
      <c r="CE267" s="27" t="str">
        <f>IF(BX267="","",MAX(CE$12:CE266)+1)</f>
        <v/>
      </c>
      <c r="CF267" s="27" t="str">
        <f t="shared" si="283"/>
        <v/>
      </c>
      <c r="CG267" s="62" t="str">
        <f t="shared" si="284"/>
        <v/>
      </c>
      <c r="CH267" s="43" t="s">
        <v>0</v>
      </c>
      <c r="CI267" s="16" t="str">
        <f t="shared" si="285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6"/>
        <v/>
      </c>
      <c r="CP267" s="69" t="str">
        <f t="shared" si="287"/>
        <v/>
      </c>
      <c r="CQ267" s="216" t="str">
        <f t="shared" si="288"/>
        <v/>
      </c>
      <c r="CR267" s="217" t="str">
        <f t="shared" si="314"/>
        <v/>
      </c>
      <c r="CS267" s="150" t="str">
        <f t="shared" si="240"/>
        <v/>
      </c>
      <c r="CT267" s="43" t="s">
        <v>0</v>
      </c>
      <c r="CU267" s="276" t="str">
        <f t="shared" si="289"/>
        <v xml:space="preserve">
</v>
      </c>
      <c r="CV267" s="43" t="s">
        <v>0</v>
      </c>
      <c r="CW267" s="236" t="str">
        <f t="shared" si="241"/>
        <v/>
      </c>
      <c r="CX267" t="s">
        <v>0</v>
      </c>
      <c r="CY267" s="119" t="str">
        <f t="shared" si="242"/>
        <v/>
      </c>
      <c r="CZ267" t="s">
        <v>0</v>
      </c>
      <c r="DA267" s="48" t="str">
        <f t="shared" si="243"/>
        <v/>
      </c>
      <c r="DB267" s="62" t="str">
        <f t="shared" si="244"/>
        <v/>
      </c>
      <c r="DC267" t="s">
        <v>0</v>
      </c>
      <c r="DD267" s="16" t="str">
        <f t="shared" si="290"/>
        <v/>
      </c>
      <c r="DE267" s="43" t="s">
        <v>0</v>
      </c>
      <c r="DF267" s="16" t="str">
        <f t="shared" si="291"/>
        <v/>
      </c>
      <c r="DG267" s="43" t="s">
        <v>0</v>
      </c>
      <c r="DH267" s="48" t="str">
        <f t="shared" si="292"/>
        <v/>
      </c>
      <c r="DI267" s="49" t="str">
        <f t="shared" si="293"/>
        <v/>
      </c>
      <c r="DJ267" s="43" t="s">
        <v>0</v>
      </c>
      <c r="DK267" s="48" t="str">
        <f t="shared" si="294"/>
        <v/>
      </c>
      <c r="DL267" s="49" t="str">
        <f t="shared" si="295"/>
        <v/>
      </c>
      <c r="DM267" s="43" t="s">
        <v>0</v>
      </c>
      <c r="DN267" s="48" t="str">
        <f t="shared" si="296"/>
        <v/>
      </c>
      <c r="DO267" s="49" t="str">
        <f t="shared" si="297"/>
        <v/>
      </c>
      <c r="DP267" s="43" t="s">
        <v>0</v>
      </c>
      <c r="DQ267" s="54" t="str">
        <f t="shared" si="298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9"/>
        <v/>
      </c>
      <c r="DU267" s="69" t="str">
        <f t="shared" si="245"/>
        <v/>
      </c>
      <c r="DV267" s="69" t="str">
        <f t="shared" si="300"/>
        <v/>
      </c>
      <c r="DW267" s="69" t="str">
        <f t="shared" si="301"/>
        <v/>
      </c>
      <c r="DX267" s="62" t="str">
        <f t="shared" si="302"/>
        <v/>
      </c>
      <c r="DY267" s="43" t="s">
        <v>0</v>
      </c>
      <c r="DZ267" s="54" t="str">
        <f>IF(AN267="","",MAX(DZ$12:DZ266)+1)</f>
        <v/>
      </c>
      <c r="EA267" s="69" t="str">
        <f t="shared" si="303"/>
        <v/>
      </c>
      <c r="EB267" s="69" t="str">
        <f t="shared" si="304"/>
        <v/>
      </c>
      <c r="EC267" s="69" t="str">
        <f t="shared" si="305"/>
        <v/>
      </c>
      <c r="ED267" s="69" t="str">
        <f t="shared" si="306"/>
        <v/>
      </c>
      <c r="EE267" s="69" t="str">
        <f t="shared" si="246"/>
        <v/>
      </c>
      <c r="EF267" s="69" t="str">
        <f t="shared" si="307"/>
        <v/>
      </c>
      <c r="EG267" s="69" t="str">
        <f t="shared" si="308"/>
        <v/>
      </c>
      <c r="EH267" s="69" t="str">
        <f t="shared" si="247"/>
        <v/>
      </c>
      <c r="EI267" s="69" t="str">
        <f t="shared" si="309"/>
        <v/>
      </c>
      <c r="EJ267" s="49" t="str">
        <f t="shared" si="310"/>
        <v/>
      </c>
      <c r="EK267" s="43" t="s">
        <v>0</v>
      </c>
      <c r="EL267" s="16" t="str">
        <f t="shared" si="311"/>
        <v/>
      </c>
      <c r="EM267" s="43" t="s">
        <v>0</v>
      </c>
      <c r="EN267" s="16" t="str">
        <f t="shared" si="248"/>
        <v/>
      </c>
      <c r="EO267" s="43" t="s">
        <v>0</v>
      </c>
      <c r="EP267" s="167" t="str">
        <f t="shared" si="312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9"/>
        <v/>
      </c>
      <c r="P268" s="43"/>
      <c r="Q268" s="48" t="str">
        <f t="shared" si="250"/>
        <v/>
      </c>
      <c r="R268" s="69" t="str">
        <f>IF(Q268="","",IF(COUNTIF(Q$12:Q267,Q268)=0,R267+1,R267))</f>
        <v/>
      </c>
      <c r="S268" s="69" t="str">
        <f t="shared" si="251"/>
        <v/>
      </c>
      <c r="T268" s="69" t="str">
        <f t="shared" si="252"/>
        <v/>
      </c>
      <c r="U268" s="62" t="str">
        <f t="shared" si="253"/>
        <v/>
      </c>
      <c r="V268" s="43" t="s">
        <v>0</v>
      </c>
      <c r="W268" s="209" t="str">
        <f t="shared" si="254"/>
        <v/>
      </c>
      <c r="X268" s="259" t="str">
        <f t="shared" si="255"/>
        <v/>
      </c>
      <c r="Y268" s="210" t="str">
        <f t="shared" si="237"/>
        <v/>
      </c>
      <c r="Z268" s="43" t="s">
        <v>0</v>
      </c>
      <c r="AA268" s="48" t="str">
        <f t="shared" si="256"/>
        <v/>
      </c>
      <c r="AB268" s="69" t="str">
        <f t="shared" si="257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8"/>
        <v/>
      </c>
      <c r="AI268" s="43" t="s">
        <v>0</v>
      </c>
      <c r="AJ268" s="209" t="str">
        <f t="shared" si="259"/>
        <v/>
      </c>
      <c r="AK268" s="150" t="str">
        <f t="shared" si="260"/>
        <v/>
      </c>
      <c r="AL268" s="43"/>
      <c r="AM268" s="48" t="str">
        <f t="shared" si="261"/>
        <v/>
      </c>
      <c r="AN268" s="27" t="str">
        <f t="shared" si="262"/>
        <v/>
      </c>
      <c r="AO268" s="69" t="str">
        <f t="shared" si="263"/>
        <v/>
      </c>
      <c r="AP268" s="69" t="str">
        <f t="shared" si="264"/>
        <v/>
      </c>
      <c r="AQ268" s="27" t="str">
        <f t="shared" si="265"/>
        <v/>
      </c>
      <c r="AR268" s="62" t="str">
        <f t="shared" si="266"/>
        <v/>
      </c>
      <c r="AS268" s="43" t="s">
        <v>0</v>
      </c>
      <c r="AT268" s="78" t="str">
        <f t="shared" si="267"/>
        <v/>
      </c>
      <c r="AU268" s="43" t="s">
        <v>0</v>
      </c>
      <c r="AV268" s="280" t="str">
        <f t="shared" si="313"/>
        <v/>
      </c>
      <c r="AW268" s="43" t="s">
        <v>0</v>
      </c>
      <c r="AX268" s="97"/>
      <c r="AY268" s="99"/>
      <c r="AZ268" s="43" t="s">
        <v>0</v>
      </c>
      <c r="BA268" s="236" t="str">
        <f t="shared" si="268"/>
        <v/>
      </c>
      <c r="BB268" s="43" t="s">
        <v>0</v>
      </c>
      <c r="BC268" s="48" t="str">
        <f t="shared" si="269"/>
        <v/>
      </c>
      <c r="BD268" s="69" t="str">
        <f>IF(AX268&amp;AY268="","",MAX(BD$12:BD267)+1)</f>
        <v/>
      </c>
      <c r="BE268" s="248" t="str">
        <f t="shared" si="270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1"/>
        <v/>
      </c>
      <c r="BI268" s="27" t="str">
        <f t="shared" si="272"/>
        <v/>
      </c>
      <c r="BJ268" s="69" t="str">
        <f t="shared" si="273"/>
        <v/>
      </c>
      <c r="BK268" s="49" t="str">
        <f t="shared" si="274"/>
        <v/>
      </c>
      <c r="BL268" s="43" t="s">
        <v>0</v>
      </c>
      <c r="BM268" s="48" t="str">
        <f t="shared" si="275"/>
        <v/>
      </c>
      <c r="BN268" s="27" t="str">
        <f t="shared" si="276"/>
        <v/>
      </c>
      <c r="BO268" s="69" t="str">
        <f t="shared" si="277"/>
        <v/>
      </c>
      <c r="BP268" s="69" t="str">
        <f t="shared" si="238"/>
        <v/>
      </c>
      <c r="BQ268" s="27" t="str">
        <f t="shared" si="239"/>
        <v/>
      </c>
      <c r="BR268" s="27" t="str" cm="1">
        <f t="array" ref="BR268">IFERROR(""&amp;INDEX(regNatjecatelj_klub,DI268),"")</f>
        <v/>
      </c>
      <c r="BS268" s="82" t="str">
        <f t="shared" si="278"/>
        <v/>
      </c>
      <c r="BT268" s="62" t="str">
        <f t="shared" si="279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0"/>
        <v/>
      </c>
      <c r="CA268" s="27" t="str">
        <f t="shared" si="281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2"/>
        <v/>
      </c>
      <c r="CE268" s="27" t="str">
        <f>IF(BX268="","",MAX(CE$12:CE267)+1)</f>
        <v/>
      </c>
      <c r="CF268" s="27" t="str">
        <f t="shared" si="283"/>
        <v/>
      </c>
      <c r="CG268" s="62" t="str">
        <f t="shared" si="284"/>
        <v/>
      </c>
      <c r="CH268" s="43" t="s">
        <v>0</v>
      </c>
      <c r="CI268" s="16" t="str">
        <f t="shared" si="285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6"/>
        <v/>
      </c>
      <c r="CP268" s="69" t="str">
        <f t="shared" si="287"/>
        <v/>
      </c>
      <c r="CQ268" s="216" t="str">
        <f t="shared" si="288"/>
        <v/>
      </c>
      <c r="CR268" s="217" t="str">
        <f t="shared" si="314"/>
        <v/>
      </c>
      <c r="CS268" s="150" t="str">
        <f t="shared" si="240"/>
        <v/>
      </c>
      <c r="CT268" s="43" t="s">
        <v>0</v>
      </c>
      <c r="CU268" s="276" t="str">
        <f t="shared" si="289"/>
        <v xml:space="preserve">
</v>
      </c>
      <c r="CV268" s="43" t="s">
        <v>0</v>
      </c>
      <c r="CW268" s="236" t="str">
        <f t="shared" si="241"/>
        <v/>
      </c>
      <c r="CX268" t="s">
        <v>0</v>
      </c>
      <c r="CY268" s="119" t="str">
        <f t="shared" si="242"/>
        <v/>
      </c>
      <c r="CZ268" t="s">
        <v>0</v>
      </c>
      <c r="DA268" s="48" t="str">
        <f t="shared" si="243"/>
        <v/>
      </c>
      <c r="DB268" s="62" t="str">
        <f t="shared" si="244"/>
        <v/>
      </c>
      <c r="DC268" t="s">
        <v>0</v>
      </c>
      <c r="DD268" s="16" t="str">
        <f t="shared" si="290"/>
        <v/>
      </c>
      <c r="DE268" s="43" t="s">
        <v>0</v>
      </c>
      <c r="DF268" s="16" t="str">
        <f t="shared" si="291"/>
        <v/>
      </c>
      <c r="DG268" s="43" t="s">
        <v>0</v>
      </c>
      <c r="DH268" s="48" t="str">
        <f t="shared" si="292"/>
        <v/>
      </c>
      <c r="DI268" s="49" t="str">
        <f t="shared" si="293"/>
        <v/>
      </c>
      <c r="DJ268" s="43" t="s">
        <v>0</v>
      </c>
      <c r="DK268" s="48" t="str">
        <f t="shared" si="294"/>
        <v/>
      </c>
      <c r="DL268" s="49" t="str">
        <f t="shared" si="295"/>
        <v/>
      </c>
      <c r="DM268" s="43" t="s">
        <v>0</v>
      </c>
      <c r="DN268" s="48" t="str">
        <f t="shared" si="296"/>
        <v/>
      </c>
      <c r="DO268" s="49" t="str">
        <f t="shared" si="297"/>
        <v/>
      </c>
      <c r="DP268" s="43" t="s">
        <v>0</v>
      </c>
      <c r="DQ268" s="54" t="str">
        <f t="shared" si="298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9"/>
        <v/>
      </c>
      <c r="DU268" s="69" t="str">
        <f t="shared" si="245"/>
        <v/>
      </c>
      <c r="DV268" s="69" t="str">
        <f t="shared" si="300"/>
        <v/>
      </c>
      <c r="DW268" s="69" t="str">
        <f t="shared" si="301"/>
        <v/>
      </c>
      <c r="DX268" s="62" t="str">
        <f t="shared" si="302"/>
        <v/>
      </c>
      <c r="DY268" s="43" t="s">
        <v>0</v>
      </c>
      <c r="DZ268" s="54" t="str">
        <f>IF(AN268="","",MAX(DZ$12:DZ267)+1)</f>
        <v/>
      </c>
      <c r="EA268" s="69" t="str">
        <f t="shared" si="303"/>
        <v/>
      </c>
      <c r="EB268" s="69" t="str">
        <f t="shared" si="304"/>
        <v/>
      </c>
      <c r="EC268" s="69" t="str">
        <f t="shared" si="305"/>
        <v/>
      </c>
      <c r="ED268" s="69" t="str">
        <f t="shared" si="306"/>
        <v/>
      </c>
      <c r="EE268" s="69" t="str">
        <f t="shared" si="246"/>
        <v/>
      </c>
      <c r="EF268" s="69" t="str">
        <f t="shared" si="307"/>
        <v/>
      </c>
      <c r="EG268" s="69" t="str">
        <f t="shared" si="308"/>
        <v/>
      </c>
      <c r="EH268" s="69" t="str">
        <f t="shared" si="247"/>
        <v/>
      </c>
      <c r="EI268" s="69" t="str">
        <f t="shared" si="309"/>
        <v/>
      </c>
      <c r="EJ268" s="49" t="str">
        <f t="shared" si="310"/>
        <v/>
      </c>
      <c r="EK268" s="43" t="s">
        <v>0</v>
      </c>
      <c r="EL268" s="16" t="str">
        <f t="shared" si="311"/>
        <v/>
      </c>
      <c r="EM268" s="43" t="s">
        <v>0</v>
      </c>
      <c r="EN268" s="16" t="str">
        <f t="shared" si="248"/>
        <v/>
      </c>
      <c r="EO268" s="43" t="s">
        <v>0</v>
      </c>
      <c r="EP268" s="167" t="str">
        <f t="shared" si="312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9"/>
        <v/>
      </c>
      <c r="P269" s="43"/>
      <c r="Q269" s="48" t="str">
        <f t="shared" si="250"/>
        <v/>
      </c>
      <c r="R269" s="69" t="str">
        <f>IF(Q269="","",IF(COUNTIF(Q$12:Q268,Q269)=0,R268+1,R268))</f>
        <v/>
      </c>
      <c r="S269" s="69" t="str">
        <f t="shared" si="251"/>
        <v/>
      </c>
      <c r="T269" s="69" t="str">
        <f t="shared" si="252"/>
        <v/>
      </c>
      <c r="U269" s="62" t="str">
        <f t="shared" si="253"/>
        <v/>
      </c>
      <c r="V269" s="43" t="s">
        <v>0</v>
      </c>
      <c r="W269" s="209" t="str">
        <f t="shared" si="254"/>
        <v/>
      </c>
      <c r="X269" s="259" t="str">
        <f t="shared" si="255"/>
        <v/>
      </c>
      <c r="Y269" s="210" t="str">
        <f t="shared" ref="Y269:Y332" si="315">IF(W269="","",INDEX(natKategorija_aliasId,MATCH(X269,natKategorija_stazaKatId,0)))</f>
        <v/>
      </c>
      <c r="Z269" s="43" t="s">
        <v>0</v>
      </c>
      <c r="AA269" s="48" t="str">
        <f t="shared" si="256"/>
        <v/>
      </c>
      <c r="AB269" s="69" t="str">
        <f t="shared" si="257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8"/>
        <v/>
      </c>
      <c r="AI269" s="43" t="s">
        <v>0</v>
      </c>
      <c r="AJ269" s="209" t="str">
        <f t="shared" si="259"/>
        <v/>
      </c>
      <c r="AK269" s="150" t="str">
        <f t="shared" si="260"/>
        <v/>
      </c>
      <c r="AL269" s="43"/>
      <c r="AM269" s="48" t="str">
        <f t="shared" si="261"/>
        <v/>
      </c>
      <c r="AN269" s="27" t="str">
        <f t="shared" si="262"/>
        <v/>
      </c>
      <c r="AO269" s="69" t="str">
        <f t="shared" si="263"/>
        <v/>
      </c>
      <c r="AP269" s="69" t="str">
        <f t="shared" si="264"/>
        <v/>
      </c>
      <c r="AQ269" s="27" t="str">
        <f t="shared" si="265"/>
        <v/>
      </c>
      <c r="AR269" s="62" t="str">
        <f t="shared" si="266"/>
        <v/>
      </c>
      <c r="AS269" s="43" t="s">
        <v>0</v>
      </c>
      <c r="AT269" s="78" t="str">
        <f t="shared" si="267"/>
        <v/>
      </c>
      <c r="AU269" s="43" t="s">
        <v>0</v>
      </c>
      <c r="AV269" s="280" t="str">
        <f t="shared" si="313"/>
        <v/>
      </c>
      <c r="AW269" s="43" t="s">
        <v>0</v>
      </c>
      <c r="AX269" s="97"/>
      <c r="AY269" s="99"/>
      <c r="AZ269" s="43" t="s">
        <v>0</v>
      </c>
      <c r="BA269" s="236" t="str">
        <f t="shared" si="268"/>
        <v/>
      </c>
      <c r="BB269" s="43" t="s">
        <v>0</v>
      </c>
      <c r="BC269" s="48" t="str">
        <f t="shared" si="269"/>
        <v/>
      </c>
      <c r="BD269" s="69" t="str">
        <f>IF(AX269&amp;AY269="","",MAX(BD$12:BD268)+1)</f>
        <v/>
      </c>
      <c r="BE269" s="248" t="str">
        <f t="shared" si="270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1"/>
        <v/>
      </c>
      <c r="BI269" s="27" t="str">
        <f t="shared" si="272"/>
        <v/>
      </c>
      <c r="BJ269" s="69" t="str">
        <f t="shared" si="273"/>
        <v/>
      </c>
      <c r="BK269" s="49" t="str">
        <f t="shared" si="274"/>
        <v/>
      </c>
      <c r="BL269" s="43" t="s">
        <v>0</v>
      </c>
      <c r="BM269" s="48" t="str">
        <f t="shared" si="275"/>
        <v/>
      </c>
      <c r="BN269" s="27" t="str">
        <f t="shared" si="276"/>
        <v/>
      </c>
      <c r="BO269" s="69" t="str">
        <f t="shared" si="277"/>
        <v/>
      </c>
      <c r="BP269" s="69" t="str">
        <f t="shared" ref="BP269:BP332" si="316">IF(BN269="","",IF(IFERROR(MATCH(BN269,regKlub_naziv,0),"")&lt;&gt;"","",IFERROR(INDEX(regKlub_alias_id,MATCH(BN269,regKlub_alias_alias,0)),"NEMA")))</f>
        <v/>
      </c>
      <c r="BQ269" s="27" t="str">
        <f t="shared" ref="BQ269:BQ332" si="317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8"/>
        <v/>
      </c>
      <c r="BT269" s="62" t="str">
        <f t="shared" si="279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0"/>
        <v/>
      </c>
      <c r="CA269" s="27" t="str">
        <f t="shared" si="281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2"/>
        <v/>
      </c>
      <c r="CE269" s="27" t="str">
        <f>IF(BX269="","",MAX(CE$12:CE268)+1)</f>
        <v/>
      </c>
      <c r="CF269" s="27" t="str">
        <f t="shared" si="283"/>
        <v/>
      </c>
      <c r="CG269" s="62" t="str">
        <f t="shared" si="284"/>
        <v/>
      </c>
      <c r="CH269" s="43" t="s">
        <v>0</v>
      </c>
      <c r="CI269" s="16" t="str">
        <f t="shared" si="285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6"/>
        <v/>
      </c>
      <c r="CP269" s="69" t="str">
        <f t="shared" si="287"/>
        <v/>
      </c>
      <c r="CQ269" s="216" t="str">
        <f t="shared" si="288"/>
        <v/>
      </c>
      <c r="CR269" s="217" t="str">
        <f t="shared" si="314"/>
        <v/>
      </c>
      <c r="CS269" s="150" t="str">
        <f t="shared" ref="CS269:CS332" si="318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9"/>
        <v xml:space="preserve">
</v>
      </c>
      <c r="CV269" s="43" t="s">
        <v>0</v>
      </c>
      <c r="CW269" s="236" t="str">
        <f t="shared" ref="CW269:CW332" si="319">IF(BF269="","",IF(AND(CY269&lt;&gt;"M",CY269&lt;&gt;"Ž"),1,""))</f>
        <v/>
      </c>
      <c r="CX269" t="s">
        <v>0</v>
      </c>
      <c r="CY269" s="119" t="str">
        <f t="shared" ref="CY269:CY332" si="320">IF(Q269="","",LEFT(INDEX(regKategorija_oznaka,MATCH(S269,regKategorija_id,0)),1))</f>
        <v/>
      </c>
      <c r="CZ269" t="s">
        <v>0</v>
      </c>
      <c r="DA269" s="48" t="str">
        <f t="shared" ref="DA269:DA332" si="321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2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0"/>
        <v/>
      </c>
      <c r="DE269" s="43" t="s">
        <v>0</v>
      </c>
      <c r="DF269" s="16" t="str">
        <f t="shared" si="291"/>
        <v/>
      </c>
      <c r="DG269" s="43" t="s">
        <v>0</v>
      </c>
      <c r="DH269" s="48" t="str">
        <f t="shared" si="292"/>
        <v/>
      </c>
      <c r="DI269" s="49" t="str">
        <f t="shared" si="293"/>
        <v/>
      </c>
      <c r="DJ269" s="43" t="s">
        <v>0</v>
      </c>
      <c r="DK269" s="48" t="str">
        <f t="shared" si="294"/>
        <v/>
      </c>
      <c r="DL269" s="49" t="str">
        <f t="shared" si="295"/>
        <v/>
      </c>
      <c r="DM269" s="43" t="s">
        <v>0</v>
      </c>
      <c r="DN269" s="48" t="str">
        <f t="shared" si="296"/>
        <v/>
      </c>
      <c r="DO269" s="49" t="str">
        <f t="shared" si="297"/>
        <v/>
      </c>
      <c r="DP269" s="43" t="s">
        <v>0</v>
      </c>
      <c r="DQ269" s="54" t="str">
        <f t="shared" si="298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9"/>
        <v/>
      </c>
      <c r="DU269" s="69" t="str">
        <f t="shared" ref="DU269:DU332" si="323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300"/>
        <v/>
      </c>
      <c r="DW269" s="69" t="str">
        <f t="shared" si="301"/>
        <v/>
      </c>
      <c r="DX269" s="62" t="str">
        <f t="shared" si="302"/>
        <v/>
      </c>
      <c r="DY269" s="43" t="s">
        <v>0</v>
      </c>
      <c r="DZ269" s="54" t="str">
        <f>IF(AN269="","",MAX(DZ$12:DZ268)+1)</f>
        <v/>
      </c>
      <c r="EA269" s="69" t="str">
        <f t="shared" si="303"/>
        <v/>
      </c>
      <c r="EB269" s="69" t="str">
        <f t="shared" si="304"/>
        <v/>
      </c>
      <c r="EC269" s="69" t="str">
        <f t="shared" si="305"/>
        <v/>
      </c>
      <c r="ED269" s="69" t="str">
        <f t="shared" si="306"/>
        <v/>
      </c>
      <c r="EE269" s="69" t="str">
        <f t="shared" ref="EE269:EE332" si="324">IF(O269="","",IF(data_trka_je_rangirana=0,0,IF(OR(DO269="",DO269="NEMA"),0,1)))</f>
        <v/>
      </c>
      <c r="EF269" s="69" t="str">
        <f t="shared" si="307"/>
        <v/>
      </c>
      <c r="EG269" s="69" t="str">
        <f t="shared" si="308"/>
        <v/>
      </c>
      <c r="EH269" s="69" t="str">
        <f t="shared" ref="EH269:EH332" si="325">IF(OR(AP269="",AP269="NEMA"),BD269,INDEX(regNatjecatelj_alias_id,MATCH(AP269,regNatjecatelj_alias_natjecateljId,0)))</f>
        <v/>
      </c>
      <c r="EI269" s="69" t="str">
        <f t="shared" si="309"/>
        <v/>
      </c>
      <c r="EJ269" s="49" t="str">
        <f t="shared" si="310"/>
        <v/>
      </c>
      <c r="EK269" s="43" t="s">
        <v>0</v>
      </c>
      <c r="EL269" s="16" t="str">
        <f t="shared" si="311"/>
        <v/>
      </c>
      <c r="EM269" s="43" t="s">
        <v>0</v>
      </c>
      <c r="EN269" s="16" t="str">
        <f t="shared" ref="EN269:EN332" si="326">IF(DZ269="","",IF(AND(EE269=1,ED269&lt;&gt;6),"UPDATE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2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7">IF(E270="","","ok")</f>
        <v/>
      </c>
      <c r="P270" s="43"/>
      <c r="Q270" s="48" t="str">
        <f t="shared" ref="Q270:Q333" si="328">IF(B270="","",B270)</f>
        <v/>
      </c>
      <c r="R270" s="69" t="str">
        <f>IF(Q270="","",IF(COUNTIF(Q$12:Q269,Q270)=0,R269+1,R269))</f>
        <v/>
      </c>
      <c r="S270" s="69" t="str">
        <f t="shared" ref="S270:S333" si="329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0">IF(Q270="","",IFERROR(INDEX(natStaza_id,MATCH(Q270,natStaza_kategorija,0)),""))</f>
        <v/>
      </c>
      <c r="U270" s="62" t="str">
        <f t="shared" ref="U270:U333" si="331">IF(T270="","",INDEX(natStaza_naziv,MATCH(T270,natStaza_id,0)))</f>
        <v/>
      </c>
      <c r="V270" s="43" t="s">
        <v>0</v>
      </c>
      <c r="W270" s="209" t="str">
        <f t="shared" ref="W270:W333" si="332">IF(O270="","",INDEX(regKategorija_oznaka,MATCH(S270,regKategorija_id,0)))</f>
        <v/>
      </c>
      <c r="X270" s="259" t="str">
        <f t="shared" ref="X270:X333" si="333">IF(W270="","",INDEX(natKategorija_stazaKatId,MATCH(S270,natKategorija_katRegId,0)))</f>
        <v/>
      </c>
      <c r="Y270" s="210" t="str">
        <f t="shared" si="315"/>
        <v/>
      </c>
      <c r="Z270" s="43" t="s">
        <v>0</v>
      </c>
      <c r="AA270" s="48" t="str">
        <f t="shared" ref="AA270:AA333" si="334">IF(O270="","",M270)</f>
        <v/>
      </c>
      <c r="AB270" s="69" t="str">
        <f t="shared" ref="AB270:AB333" si="335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6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7">IF(AB270="","",IF(AB270="NEMA",AC270,AA270))</f>
        <v/>
      </c>
      <c r="AK270" s="150" t="str">
        <f t="shared" ref="AK270:AK333" si="338">IF(AB270="","",IF(AB270="NEMA",AD270,AB270))</f>
        <v/>
      </c>
      <c r="AL270" s="43"/>
      <c r="AM270" s="48" t="str">
        <f t="shared" ref="AM270:AM333" si="339">IF(O270="","",D270)</f>
        <v/>
      </c>
      <c r="AN270" s="27" t="str">
        <f t="shared" ref="AN270:AN333" si="340">IF(O270="","",E270)</f>
        <v/>
      </c>
      <c r="AO270" s="69" t="str">
        <f t="shared" ref="AO270:AO333" si="341">IF(AN270="","",IFERROR(INDEX(regNatjecatelj_id,MATCH(AM270&amp;" – "&amp;AN270,regNatjecatelj_imePrezime,0)),"NEMA"))</f>
        <v/>
      </c>
      <c r="AP270" s="69" t="str">
        <f t="shared" ref="AP270:AP333" si="342">IF(AO270&lt;&gt;"NEMA","",IFERROR(INDEX(regNatjecatelj_alias_natjecateljId,MATCH(AM270&amp;" "&amp;AN270,regNatjecatelj_alias_alias,0)),"NEMA"))</f>
        <v/>
      </c>
      <c r="AQ270" s="27" t="str">
        <f t="shared" ref="AQ270:AQ333" si="343">IF(O270="","",IF(OR(AP270="",AP270="NEMA"),AM270,INDEX(regNatjecatelj_ime,MATCH(AP270,regNatjecatelj_id,0))))</f>
        <v/>
      </c>
      <c r="AR270" s="62" t="str">
        <f t="shared" ref="AR270:AR333" si="344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5">IF(OR(O270="",AP270&lt;&gt;"NEMA"),"",AM270&amp;" "&amp;AN270)</f>
        <v/>
      </c>
      <c r="AU270" s="43" t="s">
        <v>0</v>
      </c>
      <c r="AV270" s="280" t="str">
        <f t="shared" si="313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6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7">IF(AX270&amp;AY270="","",AT270)</f>
        <v/>
      </c>
      <c r="BD270" s="69" t="str">
        <f>IF(AX270&amp;AY270="","",MAX(BD$12:BD269)+1)</f>
        <v/>
      </c>
      <c r="BE270" s="248" t="str">
        <f t="shared" ref="BE270:BE333" si="348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9">IF(O270="","",IF(BE270="",AQ270,IF(BE270="NEMA",AX270,INDEX(regNatjecatelj_ime,MATCH(BE270,regNatjecatelj_id,0)))))</f>
        <v/>
      </c>
      <c r="BI270" s="27" t="str">
        <f t="shared" ref="BI270:BI333" si="350">IF(O270="","",IF(BE270="",AR270,IF(BE270="NEMA",AY270,INDEX(regNatjecatelj_prezime,MATCH(BE270,regNatjecatelj_id,0)))))</f>
        <v/>
      </c>
      <c r="BJ270" s="69" t="str">
        <f t="shared" ref="BJ270:BJ333" si="351">IF(AND(AP270&lt;&gt;"",AP270&lt;&gt;"NEMA"),AP270,IF(BD270&lt;&gt;"",BD270,""))</f>
        <v/>
      </c>
      <c r="BK270" s="49" t="str">
        <f t="shared" ref="BK270:BK333" si="352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3">IF(O270="","",J270)</f>
        <v/>
      </c>
      <c r="BN270" s="27" t="str">
        <f t="shared" ref="BN270:BN333" si="354">IF(O270="","",K270)</f>
        <v/>
      </c>
      <c r="BO270" s="69" t="str">
        <f t="shared" ref="BO270:BO333" si="355">IF(BN270="","",IFERROR(INDEX(regKlub_id,MATCH(BN270,regKlub_naziv,0)),"NEMA"))</f>
        <v/>
      </c>
      <c r="BP270" s="69" t="str">
        <f t="shared" si="316"/>
        <v/>
      </c>
      <c r="BQ270" s="27" t="str">
        <f t="shared" si="317"/>
        <v/>
      </c>
      <c r="BR270" s="27" t="str" cm="1">
        <f t="array" ref="BR270">IFERROR(""&amp;INDEX(regNatjecatelj_klub,DI270),"")</f>
        <v/>
      </c>
      <c r="BS270" s="82" t="str">
        <f t="shared" ref="BS270:BS333" si="356">IF(BQ270=BR270,"",IF(BR270="","",1))</f>
        <v/>
      </c>
      <c r="BT270" s="62" t="str">
        <f t="shared" ref="BT270:BT333" si="357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8">IF(BX270="","",IFERROR(INDEX(regKlub_id,MATCH(BX270,regKlub_naziv,0)),"NEMA"))</f>
        <v/>
      </c>
      <c r="CA270" s="27" t="str">
        <f t="shared" ref="CA270:CA333" si="359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60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1">IF(BX270="","",IF(CB270="",INDEX(regKlub_id,MATCH(BX270,regKlub_naziv,0)),CB270))</f>
        <v/>
      </c>
      <c r="CG270" s="62" t="str">
        <f t="shared" ref="CG270:CG333" si="362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3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4">IF(G270="","",G270)</f>
        <v/>
      </c>
      <c r="CP270" s="69" t="str">
        <f t="shared" ref="CP270:CP333" si="365">IF(H270="","",H270)</f>
        <v/>
      </c>
      <c r="CQ270" s="216" t="str">
        <f t="shared" ref="CQ270:CQ333" si="366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4"/>
        <v/>
      </c>
      <c r="CS270" s="150" t="str">
        <f t="shared" si="318"/>
        <v/>
      </c>
      <c r="CT270" s="43" t="s">
        <v>0</v>
      </c>
      <c r="CU270" s="276" t="str">
        <f t="shared" ref="CU270:CU333" si="367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9"/>
        <v/>
      </c>
      <c r="CX270" t="s">
        <v>0</v>
      </c>
      <c r="CY270" s="119" t="str">
        <f t="shared" si="320"/>
        <v/>
      </c>
      <c r="CZ270" t="s">
        <v>0</v>
      </c>
      <c r="DA270" s="48" t="str">
        <f t="shared" si="321"/>
        <v/>
      </c>
      <c r="DB270" s="62" t="str">
        <f t="shared" si="322"/>
        <v/>
      </c>
      <c r="DC270" t="s">
        <v>0</v>
      </c>
      <c r="DD270" s="16" t="str">
        <f t="shared" ref="DD270:DD333" si="368">IF(DA270="",DB270,DA270&amp;" "&amp;DB270)</f>
        <v/>
      </c>
      <c r="DE270" s="43" t="s">
        <v>0</v>
      </c>
      <c r="DF270" s="16" t="str">
        <f t="shared" ref="DF270:DF333" si="369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0">IF(O270="","",BH270&amp;" – "&amp;BI270)</f>
        <v/>
      </c>
      <c r="DI270" s="49" t="str">
        <f t="shared" ref="DI270:DI333" si="371">IF(DH270="","",IFERROR(MATCH(DH270,regNatjecatelj_imePrezime,0),"NEMA"))</f>
        <v/>
      </c>
      <c r="DJ270" s="43" t="s">
        <v>0</v>
      </c>
      <c r="DK270" s="48" t="str">
        <f t="shared" ref="DK270:DK333" si="372">IF(O270="","",DH270 &amp; IF(CK270="",""," – " &amp; CK270))</f>
        <v/>
      </c>
      <c r="DL270" s="49" t="str">
        <f t="shared" ref="DL270:DL333" si="373">IF(DK270="","",IFERROR(MATCH(DK270,regNatjecatelj_imePrezimeKlub,0),"NEMA"))</f>
        <v/>
      </c>
      <c r="DM270" s="43" t="s">
        <v>0</v>
      </c>
      <c r="DN270" s="48" t="str">
        <f t="shared" ref="DN270:DN333" si="374">IF(O270="","",DK270 &amp; IF(W270="",""," – " &amp; W270))</f>
        <v/>
      </c>
      <c r="DO270" s="49" t="str">
        <f t="shared" ref="DO270:DO333" si="375">IF(DN270="","",IFERROR(MATCH(DN270,regNatjecatelj_imePrezimeKlubKategorija,0),"NEMA"))</f>
        <v/>
      </c>
      <c r="DP270" s="43" t="s">
        <v>0</v>
      </c>
      <c r="DQ270" s="54" t="str">
        <f t="shared" ref="DQ270:DQ333" si="376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7">IF(AN270="","",IF(BF270&lt;&gt;"","novo",IF(AP270="","imepre","imepre(ali)")))</f>
        <v/>
      </c>
      <c r="DU270" s="69" t="str">
        <f t="shared" si="323"/>
        <v/>
      </c>
      <c r="DV270" s="69" t="str">
        <f t="shared" ref="DV270:DV333" si="378">IF(AN270="","","kat"&amp;IF(AND(W270&lt;&gt;Q270,Q270&lt;&gt;"Open"),"(ali)",""))</f>
        <v/>
      </c>
      <c r="DW270" s="69" t="str">
        <f t="shared" ref="DW270:DW333" si="379">IF(OR(CQ270&lt;&gt;"",CS270=2),"ot","")</f>
        <v/>
      </c>
      <c r="DX270" s="62" t="str">
        <f t="shared" ref="DX270:DX333" si="380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1">IF(AQ270="","",X270)</f>
        <v/>
      </c>
      <c r="EB270" s="69" t="str">
        <f t="shared" ref="EB270:EB333" si="382">IF(DR270="","",DR270)</f>
        <v/>
      </c>
      <c r="EC270" s="69" t="str">
        <f t="shared" ref="EC270:EC333" si="383">IF(CR270="","",CR270)</f>
        <v/>
      </c>
      <c r="ED270" s="69" t="str">
        <f t="shared" ref="ED270:ED333" si="384">IF(CS270="","",IF(AND(EC270="",CS270=1),6,CS270))</f>
        <v/>
      </c>
      <c r="EE270" s="69" t="str">
        <f t="shared" si="324"/>
        <v/>
      </c>
      <c r="EF270" s="69" t="str">
        <f t="shared" ref="EF270:EF333" si="385">IF(DZ270="","",INDEX(regUparivanje_id,MATCH(DX270,regUparivanje_oznaka,0)))</f>
        <v/>
      </c>
      <c r="EG270" s="69" t="str">
        <f t="shared" ref="EG270:EG333" si="386">IF(CS270="","",CP270)</f>
        <v/>
      </c>
      <c r="EH270" s="69" t="str">
        <f t="shared" si="325"/>
        <v/>
      </c>
      <c r="EI270" s="69" t="str">
        <f t="shared" ref="EI270:EI333" si="387">IF(CM270="","",CM270)</f>
        <v/>
      </c>
      <c r="EJ270" s="49" t="str">
        <f t="shared" ref="EJ270:EJ333" si="388">IF(Y270="","",Y270)</f>
        <v/>
      </c>
      <c r="EK270" s="43" t="s">
        <v>0</v>
      </c>
      <c r="EL270" s="16" t="str">
        <f t="shared" ref="EL270:EL333" si="389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6"/>
        <v/>
      </c>
      <c r="EO270" s="43" t="s">
        <v>0</v>
      </c>
      <c r="EP270" s="167" t="str">
        <f t="shared" ref="EP270:EP333" si="390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7"/>
        <v/>
      </c>
      <c r="P271" s="43"/>
      <c r="Q271" s="48" t="str">
        <f t="shared" si="328"/>
        <v/>
      </c>
      <c r="R271" s="69" t="str">
        <f>IF(Q271="","",IF(COUNTIF(Q$12:Q270,Q271)=0,R270+1,R270))</f>
        <v/>
      </c>
      <c r="S271" s="69" t="str">
        <f t="shared" si="329"/>
        <v/>
      </c>
      <c r="T271" s="69" t="str">
        <f t="shared" si="330"/>
        <v/>
      </c>
      <c r="U271" s="62" t="str">
        <f t="shared" si="331"/>
        <v/>
      </c>
      <c r="V271" s="43" t="s">
        <v>0</v>
      </c>
      <c r="W271" s="209" t="str">
        <f t="shared" si="332"/>
        <v/>
      </c>
      <c r="X271" s="259" t="str">
        <f t="shared" si="333"/>
        <v/>
      </c>
      <c r="Y271" s="210" t="str">
        <f t="shared" si="315"/>
        <v/>
      </c>
      <c r="Z271" s="43" t="s">
        <v>0</v>
      </c>
      <c r="AA271" s="48" t="str">
        <f t="shared" si="334"/>
        <v/>
      </c>
      <c r="AB271" s="69" t="str">
        <f t="shared" si="335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6"/>
        <v/>
      </c>
      <c r="AI271" s="43" t="s">
        <v>0</v>
      </c>
      <c r="AJ271" s="209" t="str">
        <f t="shared" si="337"/>
        <v/>
      </c>
      <c r="AK271" s="150" t="str">
        <f t="shared" si="338"/>
        <v/>
      </c>
      <c r="AL271" s="43"/>
      <c r="AM271" s="48" t="str">
        <f t="shared" si="339"/>
        <v/>
      </c>
      <c r="AN271" s="27" t="str">
        <f t="shared" si="340"/>
        <v/>
      </c>
      <c r="AO271" s="69" t="str">
        <f t="shared" si="341"/>
        <v/>
      </c>
      <c r="AP271" s="69" t="str">
        <f t="shared" si="342"/>
        <v/>
      </c>
      <c r="AQ271" s="27" t="str">
        <f t="shared" si="343"/>
        <v/>
      </c>
      <c r="AR271" s="62" t="str">
        <f t="shared" si="344"/>
        <v/>
      </c>
      <c r="AS271" s="43" t="s">
        <v>0</v>
      </c>
      <c r="AT271" s="78" t="str">
        <f t="shared" si="345"/>
        <v/>
      </c>
      <c r="AU271" s="43" t="s">
        <v>0</v>
      </c>
      <c r="AV271" s="280" t="str">
        <f t="shared" si="313"/>
        <v/>
      </c>
      <c r="AW271" s="43" t="s">
        <v>0</v>
      </c>
      <c r="AX271" s="97"/>
      <c r="AY271" s="99"/>
      <c r="AZ271" s="43" t="s">
        <v>0</v>
      </c>
      <c r="BA271" s="236" t="str">
        <f t="shared" si="346"/>
        <v/>
      </c>
      <c r="BB271" s="43" t="s">
        <v>0</v>
      </c>
      <c r="BC271" s="48" t="str">
        <f t="shared" si="347"/>
        <v/>
      </c>
      <c r="BD271" s="69" t="str">
        <f>IF(AX271&amp;AY271="","",MAX(BD$12:BD270)+1)</f>
        <v/>
      </c>
      <c r="BE271" s="248" t="str">
        <f t="shared" si="348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9"/>
        <v/>
      </c>
      <c r="BI271" s="27" t="str">
        <f t="shared" si="350"/>
        <v/>
      </c>
      <c r="BJ271" s="69" t="str">
        <f t="shared" si="351"/>
        <v/>
      </c>
      <c r="BK271" s="49" t="str">
        <f t="shared" si="352"/>
        <v/>
      </c>
      <c r="BL271" s="43" t="s">
        <v>0</v>
      </c>
      <c r="BM271" s="48" t="str">
        <f t="shared" si="353"/>
        <v/>
      </c>
      <c r="BN271" s="27" t="str">
        <f t="shared" si="354"/>
        <v/>
      </c>
      <c r="BO271" s="69" t="str">
        <f t="shared" si="355"/>
        <v/>
      </c>
      <c r="BP271" s="69" t="str">
        <f t="shared" si="316"/>
        <v/>
      </c>
      <c r="BQ271" s="27" t="str">
        <f t="shared" si="317"/>
        <v/>
      </c>
      <c r="BR271" s="27" t="str" cm="1">
        <f t="array" ref="BR271">IFERROR(""&amp;INDEX(regNatjecatelj_klub,DI271),"")</f>
        <v/>
      </c>
      <c r="BS271" s="82" t="str">
        <f t="shared" si="356"/>
        <v/>
      </c>
      <c r="BT271" s="62" t="str">
        <f t="shared" si="357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8"/>
        <v/>
      </c>
      <c r="CA271" s="27" t="str">
        <f t="shared" si="359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60"/>
        <v/>
      </c>
      <c r="CE271" s="27" t="str">
        <f>IF(BX271="","",MAX(CE$12:CE270)+1)</f>
        <v/>
      </c>
      <c r="CF271" s="27" t="str">
        <f t="shared" si="361"/>
        <v/>
      </c>
      <c r="CG271" s="62" t="str">
        <f t="shared" si="362"/>
        <v/>
      </c>
      <c r="CH271" s="43" t="s">
        <v>0</v>
      </c>
      <c r="CI271" s="16" t="str">
        <f t="shared" si="363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4"/>
        <v/>
      </c>
      <c r="CP271" s="69" t="str">
        <f t="shared" si="365"/>
        <v/>
      </c>
      <c r="CQ271" s="216" t="str">
        <f t="shared" si="366"/>
        <v/>
      </c>
      <c r="CR271" s="217" t="str">
        <f t="shared" si="314"/>
        <v/>
      </c>
      <c r="CS271" s="150" t="str">
        <f t="shared" si="318"/>
        <v/>
      </c>
      <c r="CT271" s="43" t="s">
        <v>0</v>
      </c>
      <c r="CU271" s="276" t="str">
        <f t="shared" si="367"/>
        <v xml:space="preserve">
</v>
      </c>
      <c r="CV271" s="43" t="s">
        <v>0</v>
      </c>
      <c r="CW271" s="236" t="str">
        <f t="shared" si="319"/>
        <v/>
      </c>
      <c r="CX271" t="s">
        <v>0</v>
      </c>
      <c r="CY271" s="119" t="str">
        <f t="shared" si="320"/>
        <v/>
      </c>
      <c r="CZ271" t="s">
        <v>0</v>
      </c>
      <c r="DA271" s="48" t="str">
        <f t="shared" si="321"/>
        <v/>
      </c>
      <c r="DB271" s="62" t="str">
        <f t="shared" si="322"/>
        <v/>
      </c>
      <c r="DC271" t="s">
        <v>0</v>
      </c>
      <c r="DD271" s="16" t="str">
        <f t="shared" si="368"/>
        <v/>
      </c>
      <c r="DE271" s="43" t="s">
        <v>0</v>
      </c>
      <c r="DF271" s="16" t="str">
        <f t="shared" si="369"/>
        <v/>
      </c>
      <c r="DG271" s="43" t="s">
        <v>0</v>
      </c>
      <c r="DH271" s="48" t="str">
        <f t="shared" si="370"/>
        <v/>
      </c>
      <c r="DI271" s="49" t="str">
        <f t="shared" si="371"/>
        <v/>
      </c>
      <c r="DJ271" s="43" t="s">
        <v>0</v>
      </c>
      <c r="DK271" s="48" t="str">
        <f t="shared" si="372"/>
        <v/>
      </c>
      <c r="DL271" s="49" t="str">
        <f t="shared" si="373"/>
        <v/>
      </c>
      <c r="DM271" s="43" t="s">
        <v>0</v>
      </c>
      <c r="DN271" s="48" t="str">
        <f t="shared" si="374"/>
        <v/>
      </c>
      <c r="DO271" s="49" t="str">
        <f t="shared" si="375"/>
        <v/>
      </c>
      <c r="DP271" s="43" t="s">
        <v>0</v>
      </c>
      <c r="DQ271" s="54" t="str">
        <f t="shared" si="376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7"/>
        <v/>
      </c>
      <c r="DU271" s="69" t="str">
        <f t="shared" si="323"/>
        <v/>
      </c>
      <c r="DV271" s="69" t="str">
        <f t="shared" si="378"/>
        <v/>
      </c>
      <c r="DW271" s="69" t="str">
        <f t="shared" si="379"/>
        <v/>
      </c>
      <c r="DX271" s="62" t="str">
        <f t="shared" si="380"/>
        <v/>
      </c>
      <c r="DY271" s="43" t="s">
        <v>0</v>
      </c>
      <c r="DZ271" s="54" t="str">
        <f>IF(AN271="","",MAX(DZ$12:DZ270)+1)</f>
        <v/>
      </c>
      <c r="EA271" s="69" t="str">
        <f t="shared" si="381"/>
        <v/>
      </c>
      <c r="EB271" s="69" t="str">
        <f t="shared" si="382"/>
        <v/>
      </c>
      <c r="EC271" s="69" t="str">
        <f t="shared" si="383"/>
        <v/>
      </c>
      <c r="ED271" s="69" t="str">
        <f t="shared" si="384"/>
        <v/>
      </c>
      <c r="EE271" s="69" t="str">
        <f t="shared" si="324"/>
        <v/>
      </c>
      <c r="EF271" s="69" t="str">
        <f t="shared" si="385"/>
        <v/>
      </c>
      <c r="EG271" s="69" t="str">
        <f t="shared" si="386"/>
        <v/>
      </c>
      <c r="EH271" s="69" t="str">
        <f t="shared" si="325"/>
        <v/>
      </c>
      <c r="EI271" s="69" t="str">
        <f t="shared" si="387"/>
        <v/>
      </c>
      <c r="EJ271" s="49" t="str">
        <f t="shared" si="388"/>
        <v/>
      </c>
      <c r="EK271" s="43" t="s">
        <v>0</v>
      </c>
      <c r="EL271" s="16" t="str">
        <f t="shared" si="389"/>
        <v/>
      </c>
      <c r="EM271" s="43" t="s">
        <v>0</v>
      </c>
      <c r="EN271" s="16" t="str">
        <f t="shared" si="326"/>
        <v/>
      </c>
      <c r="EO271" s="43" t="s">
        <v>0</v>
      </c>
      <c r="EP271" s="167" t="str">
        <f t="shared" si="390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7"/>
        <v/>
      </c>
      <c r="P272" s="43"/>
      <c r="Q272" s="48" t="str">
        <f t="shared" si="328"/>
        <v/>
      </c>
      <c r="R272" s="69" t="str">
        <f>IF(Q272="","",IF(COUNTIF(Q$12:Q271,Q272)=0,R271+1,R271))</f>
        <v/>
      </c>
      <c r="S272" s="69" t="str">
        <f t="shared" si="329"/>
        <v/>
      </c>
      <c r="T272" s="69" t="str">
        <f t="shared" si="330"/>
        <v/>
      </c>
      <c r="U272" s="62" t="str">
        <f t="shared" si="331"/>
        <v/>
      </c>
      <c r="V272" s="43" t="s">
        <v>0</v>
      </c>
      <c r="W272" s="209" t="str">
        <f t="shared" si="332"/>
        <v/>
      </c>
      <c r="X272" s="259" t="str">
        <f t="shared" si="333"/>
        <v/>
      </c>
      <c r="Y272" s="210" t="str">
        <f t="shared" si="315"/>
        <v/>
      </c>
      <c r="Z272" s="43" t="s">
        <v>0</v>
      </c>
      <c r="AA272" s="48" t="str">
        <f t="shared" si="334"/>
        <v/>
      </c>
      <c r="AB272" s="69" t="str">
        <f t="shared" si="335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6"/>
        <v/>
      </c>
      <c r="AI272" s="43" t="s">
        <v>0</v>
      </c>
      <c r="AJ272" s="209" t="str">
        <f t="shared" si="337"/>
        <v/>
      </c>
      <c r="AK272" s="150" t="str">
        <f t="shared" si="338"/>
        <v/>
      </c>
      <c r="AL272" s="43"/>
      <c r="AM272" s="48" t="str">
        <f t="shared" si="339"/>
        <v/>
      </c>
      <c r="AN272" s="27" t="str">
        <f t="shared" si="340"/>
        <v/>
      </c>
      <c r="AO272" s="69" t="str">
        <f t="shared" si="341"/>
        <v/>
      </c>
      <c r="AP272" s="69" t="str">
        <f t="shared" si="342"/>
        <v/>
      </c>
      <c r="AQ272" s="27" t="str">
        <f t="shared" si="343"/>
        <v/>
      </c>
      <c r="AR272" s="62" t="str">
        <f t="shared" si="344"/>
        <v/>
      </c>
      <c r="AS272" s="43" t="s">
        <v>0</v>
      </c>
      <c r="AT272" s="78" t="str">
        <f t="shared" si="345"/>
        <v/>
      </c>
      <c r="AU272" s="43" t="s">
        <v>0</v>
      </c>
      <c r="AV272" s="280" t="str">
        <f t="shared" si="313"/>
        <v/>
      </c>
      <c r="AW272" s="43" t="s">
        <v>0</v>
      </c>
      <c r="AX272" s="97"/>
      <c r="AY272" s="99"/>
      <c r="AZ272" s="43" t="s">
        <v>0</v>
      </c>
      <c r="BA272" s="236" t="str">
        <f t="shared" si="346"/>
        <v/>
      </c>
      <c r="BB272" s="43" t="s">
        <v>0</v>
      </c>
      <c r="BC272" s="48" t="str">
        <f t="shared" si="347"/>
        <v/>
      </c>
      <c r="BD272" s="69" t="str">
        <f>IF(AX272&amp;AY272="","",MAX(BD$12:BD271)+1)</f>
        <v/>
      </c>
      <c r="BE272" s="248" t="str">
        <f t="shared" si="348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9"/>
        <v/>
      </c>
      <c r="BI272" s="27" t="str">
        <f t="shared" si="350"/>
        <v/>
      </c>
      <c r="BJ272" s="69" t="str">
        <f t="shared" si="351"/>
        <v/>
      </c>
      <c r="BK272" s="49" t="str">
        <f t="shared" si="352"/>
        <v/>
      </c>
      <c r="BL272" s="43" t="s">
        <v>0</v>
      </c>
      <c r="BM272" s="48" t="str">
        <f t="shared" si="353"/>
        <v/>
      </c>
      <c r="BN272" s="27" t="str">
        <f t="shared" si="354"/>
        <v/>
      </c>
      <c r="BO272" s="69" t="str">
        <f t="shared" si="355"/>
        <v/>
      </c>
      <c r="BP272" s="69" t="str">
        <f t="shared" si="316"/>
        <v/>
      </c>
      <c r="BQ272" s="27" t="str">
        <f t="shared" si="317"/>
        <v/>
      </c>
      <c r="BR272" s="27" t="str" cm="1">
        <f t="array" ref="BR272">IFERROR(""&amp;INDEX(regNatjecatelj_klub,DI272),"")</f>
        <v/>
      </c>
      <c r="BS272" s="82" t="str">
        <f t="shared" si="356"/>
        <v/>
      </c>
      <c r="BT272" s="62" t="str">
        <f t="shared" si="357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8"/>
        <v/>
      </c>
      <c r="CA272" s="27" t="str">
        <f t="shared" si="359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60"/>
        <v/>
      </c>
      <c r="CE272" s="27" t="str">
        <f>IF(BX272="","",MAX(CE$12:CE271)+1)</f>
        <v/>
      </c>
      <c r="CF272" s="27" t="str">
        <f t="shared" si="361"/>
        <v/>
      </c>
      <c r="CG272" s="62" t="str">
        <f t="shared" si="362"/>
        <v/>
      </c>
      <c r="CH272" s="43" t="s">
        <v>0</v>
      </c>
      <c r="CI272" s="16" t="str">
        <f t="shared" si="363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4"/>
        <v/>
      </c>
      <c r="CP272" s="69" t="str">
        <f t="shared" si="365"/>
        <v/>
      </c>
      <c r="CQ272" s="216" t="str">
        <f t="shared" si="366"/>
        <v/>
      </c>
      <c r="CR272" s="217" t="str">
        <f t="shared" si="314"/>
        <v/>
      </c>
      <c r="CS272" s="150" t="str">
        <f t="shared" si="318"/>
        <v/>
      </c>
      <c r="CT272" s="43" t="s">
        <v>0</v>
      </c>
      <c r="CU272" s="276" t="str">
        <f t="shared" si="367"/>
        <v xml:space="preserve">
</v>
      </c>
      <c r="CV272" s="43" t="s">
        <v>0</v>
      </c>
      <c r="CW272" s="236" t="str">
        <f t="shared" si="319"/>
        <v/>
      </c>
      <c r="CX272" t="s">
        <v>0</v>
      </c>
      <c r="CY272" s="119" t="str">
        <f t="shared" si="320"/>
        <v/>
      </c>
      <c r="CZ272" t="s">
        <v>0</v>
      </c>
      <c r="DA272" s="48" t="str">
        <f t="shared" si="321"/>
        <v/>
      </c>
      <c r="DB272" s="62" t="str">
        <f t="shared" si="322"/>
        <v/>
      </c>
      <c r="DC272" t="s">
        <v>0</v>
      </c>
      <c r="DD272" s="16" t="str">
        <f t="shared" si="368"/>
        <v/>
      </c>
      <c r="DE272" s="43" t="s">
        <v>0</v>
      </c>
      <c r="DF272" s="16" t="str">
        <f t="shared" si="369"/>
        <v/>
      </c>
      <c r="DG272" s="43" t="s">
        <v>0</v>
      </c>
      <c r="DH272" s="48" t="str">
        <f t="shared" si="370"/>
        <v/>
      </c>
      <c r="DI272" s="49" t="str">
        <f t="shared" si="371"/>
        <v/>
      </c>
      <c r="DJ272" s="43" t="s">
        <v>0</v>
      </c>
      <c r="DK272" s="48" t="str">
        <f t="shared" si="372"/>
        <v/>
      </c>
      <c r="DL272" s="49" t="str">
        <f t="shared" si="373"/>
        <v/>
      </c>
      <c r="DM272" s="43" t="s">
        <v>0</v>
      </c>
      <c r="DN272" s="48" t="str">
        <f t="shared" si="374"/>
        <v/>
      </c>
      <c r="DO272" s="49" t="str">
        <f t="shared" si="375"/>
        <v/>
      </c>
      <c r="DP272" s="43" t="s">
        <v>0</v>
      </c>
      <c r="DQ272" s="54" t="str">
        <f t="shared" si="376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7"/>
        <v/>
      </c>
      <c r="DU272" s="69" t="str">
        <f t="shared" si="323"/>
        <v/>
      </c>
      <c r="DV272" s="69" t="str">
        <f t="shared" si="378"/>
        <v/>
      </c>
      <c r="DW272" s="69" t="str">
        <f t="shared" si="379"/>
        <v/>
      </c>
      <c r="DX272" s="62" t="str">
        <f t="shared" si="380"/>
        <v/>
      </c>
      <c r="DY272" s="43" t="s">
        <v>0</v>
      </c>
      <c r="DZ272" s="54" t="str">
        <f>IF(AN272="","",MAX(DZ$12:DZ271)+1)</f>
        <v/>
      </c>
      <c r="EA272" s="69" t="str">
        <f t="shared" si="381"/>
        <v/>
      </c>
      <c r="EB272" s="69" t="str">
        <f t="shared" si="382"/>
        <v/>
      </c>
      <c r="EC272" s="69" t="str">
        <f t="shared" si="383"/>
        <v/>
      </c>
      <c r="ED272" s="69" t="str">
        <f t="shared" si="384"/>
        <v/>
      </c>
      <c r="EE272" s="69" t="str">
        <f t="shared" si="324"/>
        <v/>
      </c>
      <c r="EF272" s="69" t="str">
        <f t="shared" si="385"/>
        <v/>
      </c>
      <c r="EG272" s="69" t="str">
        <f t="shared" si="386"/>
        <v/>
      </c>
      <c r="EH272" s="69" t="str">
        <f t="shared" si="325"/>
        <v/>
      </c>
      <c r="EI272" s="69" t="str">
        <f t="shared" si="387"/>
        <v/>
      </c>
      <c r="EJ272" s="49" t="str">
        <f t="shared" si="388"/>
        <v/>
      </c>
      <c r="EK272" s="43" t="s">
        <v>0</v>
      </c>
      <c r="EL272" s="16" t="str">
        <f t="shared" si="389"/>
        <v/>
      </c>
      <c r="EM272" s="43" t="s">
        <v>0</v>
      </c>
      <c r="EN272" s="16" t="str">
        <f t="shared" si="326"/>
        <v/>
      </c>
      <c r="EO272" s="43" t="s">
        <v>0</v>
      </c>
      <c r="EP272" s="167" t="str">
        <f t="shared" si="390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7"/>
        <v/>
      </c>
      <c r="P273" s="43"/>
      <c r="Q273" s="48" t="str">
        <f t="shared" si="328"/>
        <v/>
      </c>
      <c r="R273" s="69" t="str">
        <f>IF(Q273="","",IF(COUNTIF(Q$12:Q272,Q273)=0,R272+1,R272))</f>
        <v/>
      </c>
      <c r="S273" s="69" t="str">
        <f t="shared" si="329"/>
        <v/>
      </c>
      <c r="T273" s="69" t="str">
        <f t="shared" si="330"/>
        <v/>
      </c>
      <c r="U273" s="62" t="str">
        <f t="shared" si="331"/>
        <v/>
      </c>
      <c r="V273" s="43" t="s">
        <v>0</v>
      </c>
      <c r="W273" s="209" t="str">
        <f t="shared" si="332"/>
        <v/>
      </c>
      <c r="X273" s="259" t="str">
        <f t="shared" si="333"/>
        <v/>
      </c>
      <c r="Y273" s="210" t="str">
        <f t="shared" si="315"/>
        <v/>
      </c>
      <c r="Z273" s="43" t="s">
        <v>0</v>
      </c>
      <c r="AA273" s="48" t="str">
        <f t="shared" si="334"/>
        <v/>
      </c>
      <c r="AB273" s="69" t="str">
        <f t="shared" si="335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6"/>
        <v/>
      </c>
      <c r="AI273" s="43" t="s">
        <v>0</v>
      </c>
      <c r="AJ273" s="209" t="str">
        <f t="shared" si="337"/>
        <v/>
      </c>
      <c r="AK273" s="150" t="str">
        <f t="shared" si="338"/>
        <v/>
      </c>
      <c r="AL273" s="43"/>
      <c r="AM273" s="48" t="str">
        <f t="shared" si="339"/>
        <v/>
      </c>
      <c r="AN273" s="27" t="str">
        <f t="shared" si="340"/>
        <v/>
      </c>
      <c r="AO273" s="69" t="str">
        <f t="shared" si="341"/>
        <v/>
      </c>
      <c r="AP273" s="69" t="str">
        <f t="shared" si="342"/>
        <v/>
      </c>
      <c r="AQ273" s="27" t="str">
        <f t="shared" si="343"/>
        <v/>
      </c>
      <c r="AR273" s="62" t="str">
        <f t="shared" si="344"/>
        <v/>
      </c>
      <c r="AS273" s="43" t="s">
        <v>0</v>
      </c>
      <c r="AT273" s="78" t="str">
        <f t="shared" si="345"/>
        <v/>
      </c>
      <c r="AU273" s="43" t="s">
        <v>0</v>
      </c>
      <c r="AV273" s="280" t="str">
        <f t="shared" si="313"/>
        <v/>
      </c>
      <c r="AW273" s="43" t="s">
        <v>0</v>
      </c>
      <c r="AX273" s="97"/>
      <c r="AY273" s="99"/>
      <c r="AZ273" s="43" t="s">
        <v>0</v>
      </c>
      <c r="BA273" s="236" t="str">
        <f t="shared" si="346"/>
        <v/>
      </c>
      <c r="BB273" s="43" t="s">
        <v>0</v>
      </c>
      <c r="BC273" s="48" t="str">
        <f t="shared" si="347"/>
        <v/>
      </c>
      <c r="BD273" s="69" t="str">
        <f>IF(AX273&amp;AY273="","",MAX(BD$12:BD272)+1)</f>
        <v/>
      </c>
      <c r="BE273" s="248" t="str">
        <f t="shared" si="348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9"/>
        <v/>
      </c>
      <c r="BI273" s="27" t="str">
        <f t="shared" si="350"/>
        <v/>
      </c>
      <c r="BJ273" s="69" t="str">
        <f t="shared" si="351"/>
        <v/>
      </c>
      <c r="BK273" s="49" t="str">
        <f t="shared" si="352"/>
        <v/>
      </c>
      <c r="BL273" s="43" t="s">
        <v>0</v>
      </c>
      <c r="BM273" s="48" t="str">
        <f t="shared" si="353"/>
        <v/>
      </c>
      <c r="BN273" s="27" t="str">
        <f t="shared" si="354"/>
        <v/>
      </c>
      <c r="BO273" s="69" t="str">
        <f t="shared" si="355"/>
        <v/>
      </c>
      <c r="BP273" s="69" t="str">
        <f t="shared" si="316"/>
        <v/>
      </c>
      <c r="BQ273" s="27" t="str">
        <f t="shared" si="317"/>
        <v/>
      </c>
      <c r="BR273" s="27" t="str" cm="1">
        <f t="array" ref="BR273">IFERROR(""&amp;INDEX(regNatjecatelj_klub,DI273),"")</f>
        <v/>
      </c>
      <c r="BS273" s="82" t="str">
        <f t="shared" si="356"/>
        <v/>
      </c>
      <c r="BT273" s="62" t="str">
        <f t="shared" si="357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8"/>
        <v/>
      </c>
      <c r="CA273" s="27" t="str">
        <f t="shared" si="359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60"/>
        <v/>
      </c>
      <c r="CE273" s="27" t="str">
        <f>IF(BX273="","",MAX(CE$12:CE272)+1)</f>
        <v/>
      </c>
      <c r="CF273" s="27" t="str">
        <f t="shared" si="361"/>
        <v/>
      </c>
      <c r="CG273" s="62" t="str">
        <f t="shared" si="362"/>
        <v/>
      </c>
      <c r="CH273" s="43" t="s">
        <v>0</v>
      </c>
      <c r="CI273" s="16" t="str">
        <f t="shared" si="363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4"/>
        <v/>
      </c>
      <c r="CP273" s="69" t="str">
        <f t="shared" si="365"/>
        <v/>
      </c>
      <c r="CQ273" s="216" t="str">
        <f t="shared" si="366"/>
        <v/>
      </c>
      <c r="CR273" s="217" t="str">
        <f t="shared" si="314"/>
        <v/>
      </c>
      <c r="CS273" s="150" t="str">
        <f t="shared" si="318"/>
        <v/>
      </c>
      <c r="CT273" s="43" t="s">
        <v>0</v>
      </c>
      <c r="CU273" s="276" t="str">
        <f t="shared" si="367"/>
        <v xml:space="preserve">
</v>
      </c>
      <c r="CV273" s="43" t="s">
        <v>0</v>
      </c>
      <c r="CW273" s="236" t="str">
        <f t="shared" si="319"/>
        <v/>
      </c>
      <c r="CX273" t="s">
        <v>0</v>
      </c>
      <c r="CY273" s="119" t="str">
        <f t="shared" si="320"/>
        <v/>
      </c>
      <c r="CZ273" t="s">
        <v>0</v>
      </c>
      <c r="DA273" s="48" t="str">
        <f t="shared" si="321"/>
        <v/>
      </c>
      <c r="DB273" s="62" t="str">
        <f t="shared" si="322"/>
        <v/>
      </c>
      <c r="DC273" t="s">
        <v>0</v>
      </c>
      <c r="DD273" s="16" t="str">
        <f t="shared" si="368"/>
        <v/>
      </c>
      <c r="DE273" s="43" t="s">
        <v>0</v>
      </c>
      <c r="DF273" s="16" t="str">
        <f t="shared" si="369"/>
        <v/>
      </c>
      <c r="DG273" s="43" t="s">
        <v>0</v>
      </c>
      <c r="DH273" s="48" t="str">
        <f t="shared" si="370"/>
        <v/>
      </c>
      <c r="DI273" s="49" t="str">
        <f t="shared" si="371"/>
        <v/>
      </c>
      <c r="DJ273" s="43" t="s">
        <v>0</v>
      </c>
      <c r="DK273" s="48" t="str">
        <f t="shared" si="372"/>
        <v/>
      </c>
      <c r="DL273" s="49" t="str">
        <f t="shared" si="373"/>
        <v/>
      </c>
      <c r="DM273" s="43" t="s">
        <v>0</v>
      </c>
      <c r="DN273" s="48" t="str">
        <f t="shared" si="374"/>
        <v/>
      </c>
      <c r="DO273" s="49" t="str">
        <f t="shared" si="375"/>
        <v/>
      </c>
      <c r="DP273" s="43" t="s">
        <v>0</v>
      </c>
      <c r="DQ273" s="54" t="str">
        <f t="shared" si="376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7"/>
        <v/>
      </c>
      <c r="DU273" s="69" t="str">
        <f t="shared" si="323"/>
        <v/>
      </c>
      <c r="DV273" s="69" t="str">
        <f t="shared" si="378"/>
        <v/>
      </c>
      <c r="DW273" s="69" t="str">
        <f t="shared" si="379"/>
        <v/>
      </c>
      <c r="DX273" s="62" t="str">
        <f t="shared" si="380"/>
        <v/>
      </c>
      <c r="DY273" s="43" t="s">
        <v>0</v>
      </c>
      <c r="DZ273" s="54" t="str">
        <f>IF(AN273="","",MAX(DZ$12:DZ272)+1)</f>
        <v/>
      </c>
      <c r="EA273" s="69" t="str">
        <f t="shared" si="381"/>
        <v/>
      </c>
      <c r="EB273" s="69" t="str">
        <f t="shared" si="382"/>
        <v/>
      </c>
      <c r="EC273" s="69" t="str">
        <f t="shared" si="383"/>
        <v/>
      </c>
      <c r="ED273" s="69" t="str">
        <f t="shared" si="384"/>
        <v/>
      </c>
      <c r="EE273" s="69" t="str">
        <f t="shared" si="324"/>
        <v/>
      </c>
      <c r="EF273" s="69" t="str">
        <f t="shared" si="385"/>
        <v/>
      </c>
      <c r="EG273" s="69" t="str">
        <f t="shared" si="386"/>
        <v/>
      </c>
      <c r="EH273" s="69" t="str">
        <f t="shared" si="325"/>
        <v/>
      </c>
      <c r="EI273" s="69" t="str">
        <f t="shared" si="387"/>
        <v/>
      </c>
      <c r="EJ273" s="49" t="str">
        <f t="shared" si="388"/>
        <v/>
      </c>
      <c r="EK273" s="43" t="s">
        <v>0</v>
      </c>
      <c r="EL273" s="16" t="str">
        <f t="shared" si="389"/>
        <v/>
      </c>
      <c r="EM273" s="43" t="s">
        <v>0</v>
      </c>
      <c r="EN273" s="16" t="str">
        <f t="shared" si="326"/>
        <v/>
      </c>
      <c r="EO273" s="43" t="s">
        <v>0</v>
      </c>
      <c r="EP273" s="167" t="str">
        <f t="shared" si="390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7"/>
        <v/>
      </c>
      <c r="P274" s="43"/>
      <c r="Q274" s="48" t="str">
        <f t="shared" si="328"/>
        <v/>
      </c>
      <c r="R274" s="69" t="str">
        <f>IF(Q274="","",IF(COUNTIF(Q$12:Q273,Q274)=0,R273+1,R273))</f>
        <v/>
      </c>
      <c r="S274" s="69" t="str">
        <f t="shared" si="329"/>
        <v/>
      </c>
      <c r="T274" s="69" t="str">
        <f t="shared" si="330"/>
        <v/>
      </c>
      <c r="U274" s="62" t="str">
        <f t="shared" si="331"/>
        <v/>
      </c>
      <c r="V274" s="43" t="s">
        <v>0</v>
      </c>
      <c r="W274" s="209" t="str">
        <f t="shared" si="332"/>
        <v/>
      </c>
      <c r="X274" s="259" t="str">
        <f t="shared" si="333"/>
        <v/>
      </c>
      <c r="Y274" s="210" t="str">
        <f t="shared" si="315"/>
        <v/>
      </c>
      <c r="Z274" s="43" t="s">
        <v>0</v>
      </c>
      <c r="AA274" s="48" t="str">
        <f t="shared" si="334"/>
        <v/>
      </c>
      <c r="AB274" s="69" t="str">
        <f t="shared" si="335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6"/>
        <v/>
      </c>
      <c r="AI274" s="43" t="s">
        <v>0</v>
      </c>
      <c r="AJ274" s="209" t="str">
        <f t="shared" si="337"/>
        <v/>
      </c>
      <c r="AK274" s="150" t="str">
        <f t="shared" si="338"/>
        <v/>
      </c>
      <c r="AL274" s="43"/>
      <c r="AM274" s="48" t="str">
        <f t="shared" si="339"/>
        <v/>
      </c>
      <c r="AN274" s="27" t="str">
        <f t="shared" si="340"/>
        <v/>
      </c>
      <c r="AO274" s="69" t="str">
        <f t="shared" si="341"/>
        <v/>
      </c>
      <c r="AP274" s="69" t="str">
        <f t="shared" si="342"/>
        <v/>
      </c>
      <c r="AQ274" s="27" t="str">
        <f t="shared" si="343"/>
        <v/>
      </c>
      <c r="AR274" s="62" t="str">
        <f t="shared" si="344"/>
        <v/>
      </c>
      <c r="AS274" s="43" t="s">
        <v>0</v>
      </c>
      <c r="AT274" s="78" t="str">
        <f t="shared" si="345"/>
        <v/>
      </c>
      <c r="AU274" s="43" t="s">
        <v>0</v>
      </c>
      <c r="AV274" s="280" t="str">
        <f t="shared" si="313"/>
        <v/>
      </c>
      <c r="AW274" s="43" t="s">
        <v>0</v>
      </c>
      <c r="AX274" s="97"/>
      <c r="AY274" s="99"/>
      <c r="AZ274" s="43" t="s">
        <v>0</v>
      </c>
      <c r="BA274" s="236" t="str">
        <f t="shared" si="346"/>
        <v/>
      </c>
      <c r="BB274" s="43" t="s">
        <v>0</v>
      </c>
      <c r="BC274" s="48" t="str">
        <f t="shared" si="347"/>
        <v/>
      </c>
      <c r="BD274" s="69" t="str">
        <f>IF(AX274&amp;AY274="","",MAX(BD$12:BD273)+1)</f>
        <v/>
      </c>
      <c r="BE274" s="248" t="str">
        <f t="shared" si="348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9"/>
        <v/>
      </c>
      <c r="BI274" s="27" t="str">
        <f t="shared" si="350"/>
        <v/>
      </c>
      <c r="BJ274" s="69" t="str">
        <f t="shared" si="351"/>
        <v/>
      </c>
      <c r="BK274" s="49" t="str">
        <f t="shared" si="352"/>
        <v/>
      </c>
      <c r="BL274" s="43" t="s">
        <v>0</v>
      </c>
      <c r="BM274" s="48" t="str">
        <f t="shared" si="353"/>
        <v/>
      </c>
      <c r="BN274" s="27" t="str">
        <f t="shared" si="354"/>
        <v/>
      </c>
      <c r="BO274" s="69" t="str">
        <f t="shared" si="355"/>
        <v/>
      </c>
      <c r="BP274" s="69" t="str">
        <f t="shared" si="316"/>
        <v/>
      </c>
      <c r="BQ274" s="27" t="str">
        <f t="shared" si="317"/>
        <v/>
      </c>
      <c r="BR274" s="27" t="str" cm="1">
        <f t="array" ref="BR274">IFERROR(""&amp;INDEX(regNatjecatelj_klub,DI274),"")</f>
        <v/>
      </c>
      <c r="BS274" s="82" t="str">
        <f t="shared" si="356"/>
        <v/>
      </c>
      <c r="BT274" s="62" t="str">
        <f t="shared" si="357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8"/>
        <v/>
      </c>
      <c r="CA274" s="27" t="str">
        <f t="shared" si="359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60"/>
        <v/>
      </c>
      <c r="CE274" s="27" t="str">
        <f>IF(BX274="","",MAX(CE$12:CE273)+1)</f>
        <v/>
      </c>
      <c r="CF274" s="27" t="str">
        <f t="shared" si="361"/>
        <v/>
      </c>
      <c r="CG274" s="62" t="str">
        <f t="shared" si="362"/>
        <v/>
      </c>
      <c r="CH274" s="43" t="s">
        <v>0</v>
      </c>
      <c r="CI274" s="16" t="str">
        <f t="shared" si="363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4"/>
        <v/>
      </c>
      <c r="CP274" s="69" t="str">
        <f t="shared" si="365"/>
        <v/>
      </c>
      <c r="CQ274" s="216" t="str">
        <f t="shared" si="366"/>
        <v/>
      </c>
      <c r="CR274" s="217" t="str">
        <f t="shared" si="314"/>
        <v/>
      </c>
      <c r="CS274" s="150" t="str">
        <f t="shared" si="318"/>
        <v/>
      </c>
      <c r="CT274" s="43" t="s">
        <v>0</v>
      </c>
      <c r="CU274" s="276" t="str">
        <f t="shared" si="367"/>
        <v xml:space="preserve">
</v>
      </c>
      <c r="CV274" s="43" t="s">
        <v>0</v>
      </c>
      <c r="CW274" s="236" t="str">
        <f t="shared" si="319"/>
        <v/>
      </c>
      <c r="CX274" t="s">
        <v>0</v>
      </c>
      <c r="CY274" s="119" t="str">
        <f t="shared" si="320"/>
        <v/>
      </c>
      <c r="CZ274" t="s">
        <v>0</v>
      </c>
      <c r="DA274" s="48" t="str">
        <f t="shared" si="321"/>
        <v/>
      </c>
      <c r="DB274" s="62" t="str">
        <f t="shared" si="322"/>
        <v/>
      </c>
      <c r="DC274" t="s">
        <v>0</v>
      </c>
      <c r="DD274" s="16" t="str">
        <f t="shared" si="368"/>
        <v/>
      </c>
      <c r="DE274" s="43" t="s">
        <v>0</v>
      </c>
      <c r="DF274" s="16" t="str">
        <f t="shared" si="369"/>
        <v/>
      </c>
      <c r="DG274" s="43" t="s">
        <v>0</v>
      </c>
      <c r="DH274" s="48" t="str">
        <f t="shared" si="370"/>
        <v/>
      </c>
      <c r="DI274" s="49" t="str">
        <f t="shared" si="371"/>
        <v/>
      </c>
      <c r="DJ274" s="43" t="s">
        <v>0</v>
      </c>
      <c r="DK274" s="48" t="str">
        <f t="shared" si="372"/>
        <v/>
      </c>
      <c r="DL274" s="49" t="str">
        <f t="shared" si="373"/>
        <v/>
      </c>
      <c r="DM274" s="43" t="s">
        <v>0</v>
      </c>
      <c r="DN274" s="48" t="str">
        <f t="shared" si="374"/>
        <v/>
      </c>
      <c r="DO274" s="49" t="str">
        <f t="shared" si="375"/>
        <v/>
      </c>
      <c r="DP274" s="43" t="s">
        <v>0</v>
      </c>
      <c r="DQ274" s="54" t="str">
        <f t="shared" si="376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7"/>
        <v/>
      </c>
      <c r="DU274" s="69" t="str">
        <f t="shared" si="323"/>
        <v/>
      </c>
      <c r="DV274" s="69" t="str">
        <f t="shared" si="378"/>
        <v/>
      </c>
      <c r="DW274" s="69" t="str">
        <f t="shared" si="379"/>
        <v/>
      </c>
      <c r="DX274" s="62" t="str">
        <f t="shared" si="380"/>
        <v/>
      </c>
      <c r="DY274" s="43" t="s">
        <v>0</v>
      </c>
      <c r="DZ274" s="54" t="str">
        <f>IF(AN274="","",MAX(DZ$12:DZ273)+1)</f>
        <v/>
      </c>
      <c r="EA274" s="69" t="str">
        <f t="shared" si="381"/>
        <v/>
      </c>
      <c r="EB274" s="69" t="str">
        <f t="shared" si="382"/>
        <v/>
      </c>
      <c r="EC274" s="69" t="str">
        <f t="shared" si="383"/>
        <v/>
      </c>
      <c r="ED274" s="69" t="str">
        <f t="shared" si="384"/>
        <v/>
      </c>
      <c r="EE274" s="69" t="str">
        <f t="shared" si="324"/>
        <v/>
      </c>
      <c r="EF274" s="69" t="str">
        <f t="shared" si="385"/>
        <v/>
      </c>
      <c r="EG274" s="69" t="str">
        <f t="shared" si="386"/>
        <v/>
      </c>
      <c r="EH274" s="69" t="str">
        <f t="shared" si="325"/>
        <v/>
      </c>
      <c r="EI274" s="69" t="str">
        <f t="shared" si="387"/>
        <v/>
      </c>
      <c r="EJ274" s="49" t="str">
        <f t="shared" si="388"/>
        <v/>
      </c>
      <c r="EK274" s="43" t="s">
        <v>0</v>
      </c>
      <c r="EL274" s="16" t="str">
        <f t="shared" si="389"/>
        <v/>
      </c>
      <c r="EM274" s="43" t="s">
        <v>0</v>
      </c>
      <c r="EN274" s="16" t="str">
        <f t="shared" si="326"/>
        <v/>
      </c>
      <c r="EO274" s="43" t="s">
        <v>0</v>
      </c>
      <c r="EP274" s="167" t="str">
        <f t="shared" si="390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7"/>
        <v/>
      </c>
      <c r="P275" s="43"/>
      <c r="Q275" s="48" t="str">
        <f t="shared" si="328"/>
        <v/>
      </c>
      <c r="R275" s="69" t="str">
        <f>IF(Q275="","",IF(COUNTIF(Q$12:Q274,Q275)=0,R274+1,R274))</f>
        <v/>
      </c>
      <c r="S275" s="69" t="str">
        <f t="shared" si="329"/>
        <v/>
      </c>
      <c r="T275" s="69" t="str">
        <f t="shared" si="330"/>
        <v/>
      </c>
      <c r="U275" s="62" t="str">
        <f t="shared" si="331"/>
        <v/>
      </c>
      <c r="V275" s="43" t="s">
        <v>0</v>
      </c>
      <c r="W275" s="209" t="str">
        <f t="shared" si="332"/>
        <v/>
      </c>
      <c r="X275" s="259" t="str">
        <f t="shared" si="333"/>
        <v/>
      </c>
      <c r="Y275" s="210" t="str">
        <f t="shared" si="315"/>
        <v/>
      </c>
      <c r="Z275" s="43" t="s">
        <v>0</v>
      </c>
      <c r="AA275" s="48" t="str">
        <f t="shared" si="334"/>
        <v/>
      </c>
      <c r="AB275" s="69" t="str">
        <f t="shared" si="335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6"/>
        <v/>
      </c>
      <c r="AI275" s="43" t="s">
        <v>0</v>
      </c>
      <c r="AJ275" s="209" t="str">
        <f t="shared" si="337"/>
        <v/>
      </c>
      <c r="AK275" s="150" t="str">
        <f t="shared" si="338"/>
        <v/>
      </c>
      <c r="AL275" s="43"/>
      <c r="AM275" s="48" t="str">
        <f t="shared" si="339"/>
        <v/>
      </c>
      <c r="AN275" s="27" t="str">
        <f t="shared" si="340"/>
        <v/>
      </c>
      <c r="AO275" s="69" t="str">
        <f t="shared" si="341"/>
        <v/>
      </c>
      <c r="AP275" s="69" t="str">
        <f t="shared" si="342"/>
        <v/>
      </c>
      <c r="AQ275" s="27" t="str">
        <f t="shared" si="343"/>
        <v/>
      </c>
      <c r="AR275" s="62" t="str">
        <f t="shared" si="344"/>
        <v/>
      </c>
      <c r="AS275" s="43" t="s">
        <v>0</v>
      </c>
      <c r="AT275" s="78" t="str">
        <f t="shared" si="345"/>
        <v/>
      </c>
      <c r="AU275" s="43" t="s">
        <v>0</v>
      </c>
      <c r="AV275" s="280" t="str">
        <f t="shared" si="313"/>
        <v/>
      </c>
      <c r="AW275" s="43" t="s">
        <v>0</v>
      </c>
      <c r="AX275" s="97"/>
      <c r="AY275" s="99"/>
      <c r="AZ275" s="43" t="s">
        <v>0</v>
      </c>
      <c r="BA275" s="236" t="str">
        <f t="shared" si="346"/>
        <v/>
      </c>
      <c r="BB275" s="43" t="s">
        <v>0</v>
      </c>
      <c r="BC275" s="48" t="str">
        <f t="shared" si="347"/>
        <v/>
      </c>
      <c r="BD275" s="69" t="str">
        <f>IF(AX275&amp;AY275="","",MAX(BD$12:BD274)+1)</f>
        <v/>
      </c>
      <c r="BE275" s="248" t="str">
        <f t="shared" si="348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9"/>
        <v/>
      </c>
      <c r="BI275" s="27" t="str">
        <f t="shared" si="350"/>
        <v/>
      </c>
      <c r="BJ275" s="69" t="str">
        <f t="shared" si="351"/>
        <v/>
      </c>
      <c r="BK275" s="49" t="str">
        <f t="shared" si="352"/>
        <v/>
      </c>
      <c r="BL275" s="43" t="s">
        <v>0</v>
      </c>
      <c r="BM275" s="48" t="str">
        <f t="shared" si="353"/>
        <v/>
      </c>
      <c r="BN275" s="27" t="str">
        <f t="shared" si="354"/>
        <v/>
      </c>
      <c r="BO275" s="69" t="str">
        <f t="shared" si="355"/>
        <v/>
      </c>
      <c r="BP275" s="69" t="str">
        <f t="shared" si="316"/>
        <v/>
      </c>
      <c r="BQ275" s="27" t="str">
        <f t="shared" si="317"/>
        <v/>
      </c>
      <c r="BR275" s="27" t="str" cm="1">
        <f t="array" ref="BR275">IFERROR(""&amp;INDEX(regNatjecatelj_klub,DI275),"")</f>
        <v/>
      </c>
      <c r="BS275" s="82" t="str">
        <f t="shared" si="356"/>
        <v/>
      </c>
      <c r="BT275" s="62" t="str">
        <f t="shared" si="357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8"/>
        <v/>
      </c>
      <c r="CA275" s="27" t="str">
        <f t="shared" si="359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60"/>
        <v/>
      </c>
      <c r="CE275" s="27" t="str">
        <f>IF(BX275="","",MAX(CE$12:CE274)+1)</f>
        <v/>
      </c>
      <c r="CF275" s="27" t="str">
        <f t="shared" si="361"/>
        <v/>
      </c>
      <c r="CG275" s="62" t="str">
        <f t="shared" si="362"/>
        <v/>
      </c>
      <c r="CH275" s="43" t="s">
        <v>0</v>
      </c>
      <c r="CI275" s="16" t="str">
        <f t="shared" si="363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4"/>
        <v/>
      </c>
      <c r="CP275" s="69" t="str">
        <f t="shared" si="365"/>
        <v/>
      </c>
      <c r="CQ275" s="216" t="str">
        <f t="shared" si="366"/>
        <v/>
      </c>
      <c r="CR275" s="217" t="str">
        <f t="shared" si="314"/>
        <v/>
      </c>
      <c r="CS275" s="150" t="str">
        <f t="shared" si="318"/>
        <v/>
      </c>
      <c r="CT275" s="43" t="s">
        <v>0</v>
      </c>
      <c r="CU275" s="276" t="str">
        <f t="shared" si="367"/>
        <v xml:space="preserve">
</v>
      </c>
      <c r="CV275" s="43" t="s">
        <v>0</v>
      </c>
      <c r="CW275" s="236" t="str">
        <f t="shared" si="319"/>
        <v/>
      </c>
      <c r="CX275" t="s">
        <v>0</v>
      </c>
      <c r="CY275" s="119" t="str">
        <f t="shared" si="320"/>
        <v/>
      </c>
      <c r="CZ275" t="s">
        <v>0</v>
      </c>
      <c r="DA275" s="48" t="str">
        <f t="shared" si="321"/>
        <v/>
      </c>
      <c r="DB275" s="62" t="str">
        <f t="shared" si="322"/>
        <v/>
      </c>
      <c r="DC275" t="s">
        <v>0</v>
      </c>
      <c r="DD275" s="16" t="str">
        <f t="shared" si="368"/>
        <v/>
      </c>
      <c r="DE275" s="43" t="s">
        <v>0</v>
      </c>
      <c r="DF275" s="16" t="str">
        <f t="shared" si="369"/>
        <v/>
      </c>
      <c r="DG275" s="43" t="s">
        <v>0</v>
      </c>
      <c r="DH275" s="48" t="str">
        <f t="shared" si="370"/>
        <v/>
      </c>
      <c r="DI275" s="49" t="str">
        <f t="shared" si="371"/>
        <v/>
      </c>
      <c r="DJ275" s="43" t="s">
        <v>0</v>
      </c>
      <c r="DK275" s="48" t="str">
        <f t="shared" si="372"/>
        <v/>
      </c>
      <c r="DL275" s="49" t="str">
        <f t="shared" si="373"/>
        <v/>
      </c>
      <c r="DM275" s="43" t="s">
        <v>0</v>
      </c>
      <c r="DN275" s="48" t="str">
        <f t="shared" si="374"/>
        <v/>
      </c>
      <c r="DO275" s="49" t="str">
        <f t="shared" si="375"/>
        <v/>
      </c>
      <c r="DP275" s="43" t="s">
        <v>0</v>
      </c>
      <c r="DQ275" s="54" t="str">
        <f t="shared" si="376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7"/>
        <v/>
      </c>
      <c r="DU275" s="69" t="str">
        <f t="shared" si="323"/>
        <v/>
      </c>
      <c r="DV275" s="69" t="str">
        <f t="shared" si="378"/>
        <v/>
      </c>
      <c r="DW275" s="69" t="str">
        <f t="shared" si="379"/>
        <v/>
      </c>
      <c r="DX275" s="62" t="str">
        <f t="shared" si="380"/>
        <v/>
      </c>
      <c r="DY275" s="43" t="s">
        <v>0</v>
      </c>
      <c r="DZ275" s="54" t="str">
        <f>IF(AN275="","",MAX(DZ$12:DZ274)+1)</f>
        <v/>
      </c>
      <c r="EA275" s="69" t="str">
        <f t="shared" si="381"/>
        <v/>
      </c>
      <c r="EB275" s="69" t="str">
        <f t="shared" si="382"/>
        <v/>
      </c>
      <c r="EC275" s="69" t="str">
        <f t="shared" si="383"/>
        <v/>
      </c>
      <c r="ED275" s="69" t="str">
        <f t="shared" si="384"/>
        <v/>
      </c>
      <c r="EE275" s="69" t="str">
        <f t="shared" si="324"/>
        <v/>
      </c>
      <c r="EF275" s="69" t="str">
        <f t="shared" si="385"/>
        <v/>
      </c>
      <c r="EG275" s="69" t="str">
        <f t="shared" si="386"/>
        <v/>
      </c>
      <c r="EH275" s="69" t="str">
        <f t="shared" si="325"/>
        <v/>
      </c>
      <c r="EI275" s="69" t="str">
        <f t="shared" si="387"/>
        <v/>
      </c>
      <c r="EJ275" s="49" t="str">
        <f t="shared" si="388"/>
        <v/>
      </c>
      <c r="EK275" s="43" t="s">
        <v>0</v>
      </c>
      <c r="EL275" s="16" t="str">
        <f t="shared" si="389"/>
        <v/>
      </c>
      <c r="EM275" s="43" t="s">
        <v>0</v>
      </c>
      <c r="EN275" s="16" t="str">
        <f t="shared" si="326"/>
        <v/>
      </c>
      <c r="EO275" s="43" t="s">
        <v>0</v>
      </c>
      <c r="EP275" s="167" t="str">
        <f t="shared" si="390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7"/>
        <v/>
      </c>
      <c r="P276" s="43"/>
      <c r="Q276" s="48" t="str">
        <f t="shared" si="328"/>
        <v/>
      </c>
      <c r="R276" s="69" t="str">
        <f>IF(Q276="","",IF(COUNTIF(Q$12:Q275,Q276)=0,R275+1,R275))</f>
        <v/>
      </c>
      <c r="S276" s="69" t="str">
        <f t="shared" si="329"/>
        <v/>
      </c>
      <c r="T276" s="69" t="str">
        <f t="shared" si="330"/>
        <v/>
      </c>
      <c r="U276" s="62" t="str">
        <f t="shared" si="331"/>
        <v/>
      </c>
      <c r="V276" s="43" t="s">
        <v>0</v>
      </c>
      <c r="W276" s="209" t="str">
        <f t="shared" si="332"/>
        <v/>
      </c>
      <c r="X276" s="259" t="str">
        <f t="shared" si="333"/>
        <v/>
      </c>
      <c r="Y276" s="210" t="str">
        <f t="shared" si="315"/>
        <v/>
      </c>
      <c r="Z276" s="43" t="s">
        <v>0</v>
      </c>
      <c r="AA276" s="48" t="str">
        <f t="shared" si="334"/>
        <v/>
      </c>
      <c r="AB276" s="69" t="str">
        <f t="shared" si="335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6"/>
        <v/>
      </c>
      <c r="AI276" s="43" t="s">
        <v>0</v>
      </c>
      <c r="AJ276" s="209" t="str">
        <f t="shared" si="337"/>
        <v/>
      </c>
      <c r="AK276" s="150" t="str">
        <f t="shared" si="338"/>
        <v/>
      </c>
      <c r="AL276" s="43"/>
      <c r="AM276" s="48" t="str">
        <f t="shared" si="339"/>
        <v/>
      </c>
      <c r="AN276" s="27" t="str">
        <f t="shared" si="340"/>
        <v/>
      </c>
      <c r="AO276" s="69" t="str">
        <f t="shared" si="341"/>
        <v/>
      </c>
      <c r="AP276" s="69" t="str">
        <f t="shared" si="342"/>
        <v/>
      </c>
      <c r="AQ276" s="27" t="str">
        <f t="shared" si="343"/>
        <v/>
      </c>
      <c r="AR276" s="62" t="str">
        <f t="shared" si="344"/>
        <v/>
      </c>
      <c r="AS276" s="43" t="s">
        <v>0</v>
      </c>
      <c r="AT276" s="78" t="str">
        <f t="shared" si="345"/>
        <v/>
      </c>
      <c r="AU276" s="43" t="s">
        <v>0</v>
      </c>
      <c r="AV276" s="280" t="str">
        <f t="shared" si="313"/>
        <v/>
      </c>
      <c r="AW276" s="43" t="s">
        <v>0</v>
      </c>
      <c r="AX276" s="97"/>
      <c r="AY276" s="99"/>
      <c r="AZ276" s="43" t="s">
        <v>0</v>
      </c>
      <c r="BA276" s="236" t="str">
        <f t="shared" si="346"/>
        <v/>
      </c>
      <c r="BB276" s="43" t="s">
        <v>0</v>
      </c>
      <c r="BC276" s="48" t="str">
        <f t="shared" si="347"/>
        <v/>
      </c>
      <c r="BD276" s="69" t="str">
        <f>IF(AX276&amp;AY276="","",MAX(BD$12:BD275)+1)</f>
        <v/>
      </c>
      <c r="BE276" s="248" t="str">
        <f t="shared" si="348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9"/>
        <v/>
      </c>
      <c r="BI276" s="27" t="str">
        <f t="shared" si="350"/>
        <v/>
      </c>
      <c r="BJ276" s="69" t="str">
        <f t="shared" si="351"/>
        <v/>
      </c>
      <c r="BK276" s="49" t="str">
        <f t="shared" si="352"/>
        <v/>
      </c>
      <c r="BL276" s="43" t="s">
        <v>0</v>
      </c>
      <c r="BM276" s="48" t="str">
        <f t="shared" si="353"/>
        <v/>
      </c>
      <c r="BN276" s="27" t="str">
        <f t="shared" si="354"/>
        <v/>
      </c>
      <c r="BO276" s="69" t="str">
        <f t="shared" si="355"/>
        <v/>
      </c>
      <c r="BP276" s="69" t="str">
        <f t="shared" si="316"/>
        <v/>
      </c>
      <c r="BQ276" s="27" t="str">
        <f t="shared" si="317"/>
        <v/>
      </c>
      <c r="BR276" s="27" t="str" cm="1">
        <f t="array" ref="BR276">IFERROR(""&amp;INDEX(regNatjecatelj_klub,DI276),"")</f>
        <v/>
      </c>
      <c r="BS276" s="82" t="str">
        <f t="shared" si="356"/>
        <v/>
      </c>
      <c r="BT276" s="62" t="str">
        <f t="shared" si="357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8"/>
        <v/>
      </c>
      <c r="CA276" s="27" t="str">
        <f t="shared" si="359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60"/>
        <v/>
      </c>
      <c r="CE276" s="27" t="str">
        <f>IF(BX276="","",MAX(CE$12:CE275)+1)</f>
        <v/>
      </c>
      <c r="CF276" s="27" t="str">
        <f t="shared" si="361"/>
        <v/>
      </c>
      <c r="CG276" s="62" t="str">
        <f t="shared" si="362"/>
        <v/>
      </c>
      <c r="CH276" s="43" t="s">
        <v>0</v>
      </c>
      <c r="CI276" s="16" t="str">
        <f t="shared" si="363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4"/>
        <v/>
      </c>
      <c r="CP276" s="69" t="str">
        <f t="shared" si="365"/>
        <v/>
      </c>
      <c r="CQ276" s="216" t="str">
        <f t="shared" si="366"/>
        <v/>
      </c>
      <c r="CR276" s="217" t="str">
        <f t="shared" si="314"/>
        <v/>
      </c>
      <c r="CS276" s="150" t="str">
        <f t="shared" si="318"/>
        <v/>
      </c>
      <c r="CT276" s="43" t="s">
        <v>0</v>
      </c>
      <c r="CU276" s="276" t="str">
        <f t="shared" si="367"/>
        <v xml:space="preserve">
</v>
      </c>
      <c r="CV276" s="43" t="s">
        <v>0</v>
      </c>
      <c r="CW276" s="236" t="str">
        <f t="shared" si="319"/>
        <v/>
      </c>
      <c r="CX276" t="s">
        <v>0</v>
      </c>
      <c r="CY276" s="119" t="str">
        <f t="shared" si="320"/>
        <v/>
      </c>
      <c r="CZ276" t="s">
        <v>0</v>
      </c>
      <c r="DA276" s="48" t="str">
        <f t="shared" si="321"/>
        <v/>
      </c>
      <c r="DB276" s="62" t="str">
        <f t="shared" si="322"/>
        <v/>
      </c>
      <c r="DC276" t="s">
        <v>0</v>
      </c>
      <c r="DD276" s="16" t="str">
        <f t="shared" si="368"/>
        <v/>
      </c>
      <c r="DE276" s="43" t="s">
        <v>0</v>
      </c>
      <c r="DF276" s="16" t="str">
        <f t="shared" si="369"/>
        <v/>
      </c>
      <c r="DG276" s="43" t="s">
        <v>0</v>
      </c>
      <c r="DH276" s="48" t="str">
        <f t="shared" si="370"/>
        <v/>
      </c>
      <c r="DI276" s="49" t="str">
        <f t="shared" si="371"/>
        <v/>
      </c>
      <c r="DJ276" s="43" t="s">
        <v>0</v>
      </c>
      <c r="DK276" s="48" t="str">
        <f t="shared" si="372"/>
        <v/>
      </c>
      <c r="DL276" s="49" t="str">
        <f t="shared" si="373"/>
        <v/>
      </c>
      <c r="DM276" s="43" t="s">
        <v>0</v>
      </c>
      <c r="DN276" s="48" t="str">
        <f t="shared" si="374"/>
        <v/>
      </c>
      <c r="DO276" s="49" t="str">
        <f t="shared" si="375"/>
        <v/>
      </c>
      <c r="DP276" s="43" t="s">
        <v>0</v>
      </c>
      <c r="DQ276" s="54" t="str">
        <f t="shared" si="376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7"/>
        <v/>
      </c>
      <c r="DU276" s="69" t="str">
        <f t="shared" si="323"/>
        <v/>
      </c>
      <c r="DV276" s="69" t="str">
        <f t="shared" si="378"/>
        <v/>
      </c>
      <c r="DW276" s="69" t="str">
        <f t="shared" si="379"/>
        <v/>
      </c>
      <c r="DX276" s="62" t="str">
        <f t="shared" si="380"/>
        <v/>
      </c>
      <c r="DY276" s="43" t="s">
        <v>0</v>
      </c>
      <c r="DZ276" s="54" t="str">
        <f>IF(AN276="","",MAX(DZ$12:DZ275)+1)</f>
        <v/>
      </c>
      <c r="EA276" s="69" t="str">
        <f t="shared" si="381"/>
        <v/>
      </c>
      <c r="EB276" s="69" t="str">
        <f t="shared" si="382"/>
        <v/>
      </c>
      <c r="EC276" s="69" t="str">
        <f t="shared" si="383"/>
        <v/>
      </c>
      <c r="ED276" s="69" t="str">
        <f t="shared" si="384"/>
        <v/>
      </c>
      <c r="EE276" s="69" t="str">
        <f t="shared" si="324"/>
        <v/>
      </c>
      <c r="EF276" s="69" t="str">
        <f t="shared" si="385"/>
        <v/>
      </c>
      <c r="EG276" s="69" t="str">
        <f t="shared" si="386"/>
        <v/>
      </c>
      <c r="EH276" s="69" t="str">
        <f t="shared" si="325"/>
        <v/>
      </c>
      <c r="EI276" s="69" t="str">
        <f t="shared" si="387"/>
        <v/>
      </c>
      <c r="EJ276" s="49" t="str">
        <f t="shared" si="388"/>
        <v/>
      </c>
      <c r="EK276" s="43" t="s">
        <v>0</v>
      </c>
      <c r="EL276" s="16" t="str">
        <f t="shared" si="389"/>
        <v/>
      </c>
      <c r="EM276" s="43" t="s">
        <v>0</v>
      </c>
      <c r="EN276" s="16" t="str">
        <f t="shared" si="326"/>
        <v/>
      </c>
      <c r="EO276" s="43" t="s">
        <v>0</v>
      </c>
      <c r="EP276" s="167" t="str">
        <f t="shared" si="390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7"/>
        <v/>
      </c>
      <c r="P277" s="43"/>
      <c r="Q277" s="48" t="str">
        <f t="shared" si="328"/>
        <v/>
      </c>
      <c r="R277" s="69" t="str">
        <f>IF(Q277="","",IF(COUNTIF(Q$12:Q276,Q277)=0,R276+1,R276))</f>
        <v/>
      </c>
      <c r="S277" s="69" t="str">
        <f t="shared" si="329"/>
        <v/>
      </c>
      <c r="T277" s="69" t="str">
        <f t="shared" si="330"/>
        <v/>
      </c>
      <c r="U277" s="62" t="str">
        <f t="shared" si="331"/>
        <v/>
      </c>
      <c r="V277" s="43" t="s">
        <v>0</v>
      </c>
      <c r="W277" s="209" t="str">
        <f t="shared" si="332"/>
        <v/>
      </c>
      <c r="X277" s="259" t="str">
        <f t="shared" si="333"/>
        <v/>
      </c>
      <c r="Y277" s="210" t="str">
        <f t="shared" si="315"/>
        <v/>
      </c>
      <c r="Z277" s="43" t="s">
        <v>0</v>
      </c>
      <c r="AA277" s="48" t="str">
        <f t="shared" si="334"/>
        <v/>
      </c>
      <c r="AB277" s="69" t="str">
        <f t="shared" si="335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6"/>
        <v/>
      </c>
      <c r="AI277" s="43" t="s">
        <v>0</v>
      </c>
      <c r="AJ277" s="209" t="str">
        <f t="shared" si="337"/>
        <v/>
      </c>
      <c r="AK277" s="150" t="str">
        <f t="shared" si="338"/>
        <v/>
      </c>
      <c r="AL277" s="43"/>
      <c r="AM277" s="48" t="str">
        <f t="shared" si="339"/>
        <v/>
      </c>
      <c r="AN277" s="27" t="str">
        <f t="shared" si="340"/>
        <v/>
      </c>
      <c r="AO277" s="69" t="str">
        <f t="shared" si="341"/>
        <v/>
      </c>
      <c r="AP277" s="69" t="str">
        <f t="shared" si="342"/>
        <v/>
      </c>
      <c r="AQ277" s="27" t="str">
        <f t="shared" si="343"/>
        <v/>
      </c>
      <c r="AR277" s="62" t="str">
        <f t="shared" si="344"/>
        <v/>
      </c>
      <c r="AS277" s="43" t="s">
        <v>0</v>
      </c>
      <c r="AT277" s="78" t="str">
        <f t="shared" si="345"/>
        <v/>
      </c>
      <c r="AU277" s="43" t="s">
        <v>0</v>
      </c>
      <c r="AV277" s="280" t="str">
        <f t="shared" si="313"/>
        <v/>
      </c>
      <c r="AW277" s="43" t="s">
        <v>0</v>
      </c>
      <c r="AX277" s="97"/>
      <c r="AY277" s="99"/>
      <c r="AZ277" s="43" t="s">
        <v>0</v>
      </c>
      <c r="BA277" s="236" t="str">
        <f t="shared" si="346"/>
        <v/>
      </c>
      <c r="BB277" s="43" t="s">
        <v>0</v>
      </c>
      <c r="BC277" s="48" t="str">
        <f t="shared" si="347"/>
        <v/>
      </c>
      <c r="BD277" s="69" t="str">
        <f>IF(AX277&amp;AY277="","",MAX(BD$12:BD276)+1)</f>
        <v/>
      </c>
      <c r="BE277" s="248" t="str">
        <f t="shared" si="348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9"/>
        <v/>
      </c>
      <c r="BI277" s="27" t="str">
        <f t="shared" si="350"/>
        <v/>
      </c>
      <c r="BJ277" s="69" t="str">
        <f t="shared" si="351"/>
        <v/>
      </c>
      <c r="BK277" s="49" t="str">
        <f t="shared" si="352"/>
        <v/>
      </c>
      <c r="BL277" s="43" t="s">
        <v>0</v>
      </c>
      <c r="BM277" s="48" t="str">
        <f t="shared" si="353"/>
        <v/>
      </c>
      <c r="BN277" s="27" t="str">
        <f t="shared" si="354"/>
        <v/>
      </c>
      <c r="BO277" s="69" t="str">
        <f t="shared" si="355"/>
        <v/>
      </c>
      <c r="BP277" s="69" t="str">
        <f t="shared" si="316"/>
        <v/>
      </c>
      <c r="BQ277" s="27" t="str">
        <f t="shared" si="317"/>
        <v/>
      </c>
      <c r="BR277" s="27" t="str" cm="1">
        <f t="array" ref="BR277">IFERROR(""&amp;INDEX(regNatjecatelj_klub,DI277),"")</f>
        <v/>
      </c>
      <c r="BS277" s="82" t="str">
        <f t="shared" si="356"/>
        <v/>
      </c>
      <c r="BT277" s="62" t="str">
        <f t="shared" si="357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8"/>
        <v/>
      </c>
      <c r="CA277" s="27" t="str">
        <f t="shared" si="359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60"/>
        <v/>
      </c>
      <c r="CE277" s="27" t="str">
        <f>IF(BX277="","",MAX(CE$12:CE276)+1)</f>
        <v/>
      </c>
      <c r="CF277" s="27" t="str">
        <f t="shared" si="361"/>
        <v/>
      </c>
      <c r="CG277" s="62" t="str">
        <f t="shared" si="362"/>
        <v/>
      </c>
      <c r="CH277" s="43" t="s">
        <v>0</v>
      </c>
      <c r="CI277" s="16" t="str">
        <f t="shared" si="363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4"/>
        <v/>
      </c>
      <c r="CP277" s="69" t="str">
        <f t="shared" si="365"/>
        <v/>
      </c>
      <c r="CQ277" s="216" t="str">
        <f t="shared" si="366"/>
        <v/>
      </c>
      <c r="CR277" s="217" t="str">
        <f t="shared" si="314"/>
        <v/>
      </c>
      <c r="CS277" s="150" t="str">
        <f t="shared" si="318"/>
        <v/>
      </c>
      <c r="CT277" s="43" t="s">
        <v>0</v>
      </c>
      <c r="CU277" s="276" t="str">
        <f t="shared" si="367"/>
        <v xml:space="preserve">
</v>
      </c>
      <c r="CV277" s="43" t="s">
        <v>0</v>
      </c>
      <c r="CW277" s="236" t="str">
        <f t="shared" si="319"/>
        <v/>
      </c>
      <c r="CX277" t="s">
        <v>0</v>
      </c>
      <c r="CY277" s="119" t="str">
        <f t="shared" si="320"/>
        <v/>
      </c>
      <c r="CZ277" t="s">
        <v>0</v>
      </c>
      <c r="DA277" s="48" t="str">
        <f t="shared" si="321"/>
        <v/>
      </c>
      <c r="DB277" s="62" t="str">
        <f t="shared" si="322"/>
        <v/>
      </c>
      <c r="DC277" t="s">
        <v>0</v>
      </c>
      <c r="DD277" s="16" t="str">
        <f t="shared" si="368"/>
        <v/>
      </c>
      <c r="DE277" s="43" t="s">
        <v>0</v>
      </c>
      <c r="DF277" s="16" t="str">
        <f t="shared" si="369"/>
        <v/>
      </c>
      <c r="DG277" s="43" t="s">
        <v>0</v>
      </c>
      <c r="DH277" s="48" t="str">
        <f t="shared" si="370"/>
        <v/>
      </c>
      <c r="DI277" s="49" t="str">
        <f t="shared" si="371"/>
        <v/>
      </c>
      <c r="DJ277" s="43" t="s">
        <v>0</v>
      </c>
      <c r="DK277" s="48" t="str">
        <f t="shared" si="372"/>
        <v/>
      </c>
      <c r="DL277" s="49" t="str">
        <f t="shared" si="373"/>
        <v/>
      </c>
      <c r="DM277" s="43" t="s">
        <v>0</v>
      </c>
      <c r="DN277" s="48" t="str">
        <f t="shared" si="374"/>
        <v/>
      </c>
      <c r="DO277" s="49" t="str">
        <f t="shared" si="375"/>
        <v/>
      </c>
      <c r="DP277" s="43" t="s">
        <v>0</v>
      </c>
      <c r="DQ277" s="54" t="str">
        <f t="shared" si="376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7"/>
        <v/>
      </c>
      <c r="DU277" s="69" t="str">
        <f t="shared" si="323"/>
        <v/>
      </c>
      <c r="DV277" s="69" t="str">
        <f t="shared" si="378"/>
        <v/>
      </c>
      <c r="DW277" s="69" t="str">
        <f t="shared" si="379"/>
        <v/>
      </c>
      <c r="DX277" s="62" t="str">
        <f t="shared" si="380"/>
        <v/>
      </c>
      <c r="DY277" s="43" t="s">
        <v>0</v>
      </c>
      <c r="DZ277" s="54" t="str">
        <f>IF(AN277="","",MAX(DZ$12:DZ276)+1)</f>
        <v/>
      </c>
      <c r="EA277" s="69" t="str">
        <f t="shared" si="381"/>
        <v/>
      </c>
      <c r="EB277" s="69" t="str">
        <f t="shared" si="382"/>
        <v/>
      </c>
      <c r="EC277" s="69" t="str">
        <f t="shared" si="383"/>
        <v/>
      </c>
      <c r="ED277" s="69" t="str">
        <f t="shared" si="384"/>
        <v/>
      </c>
      <c r="EE277" s="69" t="str">
        <f t="shared" si="324"/>
        <v/>
      </c>
      <c r="EF277" s="69" t="str">
        <f t="shared" si="385"/>
        <v/>
      </c>
      <c r="EG277" s="69" t="str">
        <f t="shared" si="386"/>
        <v/>
      </c>
      <c r="EH277" s="69" t="str">
        <f t="shared" si="325"/>
        <v/>
      </c>
      <c r="EI277" s="69" t="str">
        <f t="shared" si="387"/>
        <v/>
      </c>
      <c r="EJ277" s="49" t="str">
        <f t="shared" si="388"/>
        <v/>
      </c>
      <c r="EK277" s="43" t="s">
        <v>0</v>
      </c>
      <c r="EL277" s="16" t="str">
        <f t="shared" si="389"/>
        <v/>
      </c>
      <c r="EM277" s="43" t="s">
        <v>0</v>
      </c>
      <c r="EN277" s="16" t="str">
        <f t="shared" si="326"/>
        <v/>
      </c>
      <c r="EO277" s="43" t="s">
        <v>0</v>
      </c>
      <c r="EP277" s="167" t="str">
        <f t="shared" si="390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7"/>
        <v/>
      </c>
      <c r="P278" s="43"/>
      <c r="Q278" s="48" t="str">
        <f t="shared" si="328"/>
        <v/>
      </c>
      <c r="R278" s="69" t="str">
        <f>IF(Q278="","",IF(COUNTIF(Q$12:Q277,Q278)=0,R277+1,R277))</f>
        <v/>
      </c>
      <c r="S278" s="69" t="str">
        <f t="shared" si="329"/>
        <v/>
      </c>
      <c r="T278" s="69" t="str">
        <f t="shared" si="330"/>
        <v/>
      </c>
      <c r="U278" s="62" t="str">
        <f t="shared" si="331"/>
        <v/>
      </c>
      <c r="V278" s="43" t="s">
        <v>0</v>
      </c>
      <c r="W278" s="209" t="str">
        <f t="shared" si="332"/>
        <v/>
      </c>
      <c r="X278" s="259" t="str">
        <f t="shared" si="333"/>
        <v/>
      </c>
      <c r="Y278" s="210" t="str">
        <f t="shared" si="315"/>
        <v/>
      </c>
      <c r="Z278" s="43" t="s">
        <v>0</v>
      </c>
      <c r="AA278" s="48" t="str">
        <f t="shared" si="334"/>
        <v/>
      </c>
      <c r="AB278" s="69" t="str">
        <f t="shared" si="335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6"/>
        <v/>
      </c>
      <c r="AI278" s="43" t="s">
        <v>0</v>
      </c>
      <c r="AJ278" s="209" t="str">
        <f t="shared" si="337"/>
        <v/>
      </c>
      <c r="AK278" s="150" t="str">
        <f t="shared" si="338"/>
        <v/>
      </c>
      <c r="AL278" s="43"/>
      <c r="AM278" s="48" t="str">
        <f t="shared" si="339"/>
        <v/>
      </c>
      <c r="AN278" s="27" t="str">
        <f t="shared" si="340"/>
        <v/>
      </c>
      <c r="AO278" s="69" t="str">
        <f t="shared" si="341"/>
        <v/>
      </c>
      <c r="AP278" s="69" t="str">
        <f t="shared" si="342"/>
        <v/>
      </c>
      <c r="AQ278" s="27" t="str">
        <f t="shared" si="343"/>
        <v/>
      </c>
      <c r="AR278" s="62" t="str">
        <f t="shared" si="344"/>
        <v/>
      </c>
      <c r="AS278" s="43" t="s">
        <v>0</v>
      </c>
      <c r="AT278" s="78" t="str">
        <f t="shared" si="345"/>
        <v/>
      </c>
      <c r="AU278" s="43" t="s">
        <v>0</v>
      </c>
      <c r="AV278" s="280" t="str">
        <f t="shared" si="313"/>
        <v/>
      </c>
      <c r="AW278" s="43" t="s">
        <v>0</v>
      </c>
      <c r="AX278" s="97"/>
      <c r="AY278" s="99"/>
      <c r="AZ278" s="43" t="s">
        <v>0</v>
      </c>
      <c r="BA278" s="236" t="str">
        <f t="shared" si="346"/>
        <v/>
      </c>
      <c r="BB278" s="43" t="s">
        <v>0</v>
      </c>
      <c r="BC278" s="48" t="str">
        <f t="shared" si="347"/>
        <v/>
      </c>
      <c r="BD278" s="69" t="str">
        <f>IF(AX278&amp;AY278="","",MAX(BD$12:BD277)+1)</f>
        <v/>
      </c>
      <c r="BE278" s="248" t="str">
        <f t="shared" si="348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9"/>
        <v/>
      </c>
      <c r="BI278" s="27" t="str">
        <f t="shared" si="350"/>
        <v/>
      </c>
      <c r="BJ278" s="69" t="str">
        <f t="shared" si="351"/>
        <v/>
      </c>
      <c r="BK278" s="49" t="str">
        <f t="shared" si="352"/>
        <v/>
      </c>
      <c r="BL278" s="43" t="s">
        <v>0</v>
      </c>
      <c r="BM278" s="48" t="str">
        <f t="shared" si="353"/>
        <v/>
      </c>
      <c r="BN278" s="27" t="str">
        <f t="shared" si="354"/>
        <v/>
      </c>
      <c r="BO278" s="69" t="str">
        <f t="shared" si="355"/>
        <v/>
      </c>
      <c r="BP278" s="69" t="str">
        <f t="shared" si="316"/>
        <v/>
      </c>
      <c r="BQ278" s="27" t="str">
        <f t="shared" si="317"/>
        <v/>
      </c>
      <c r="BR278" s="27" t="str" cm="1">
        <f t="array" ref="BR278">IFERROR(""&amp;INDEX(regNatjecatelj_klub,DI278),"")</f>
        <v/>
      </c>
      <c r="BS278" s="82" t="str">
        <f t="shared" si="356"/>
        <v/>
      </c>
      <c r="BT278" s="62" t="str">
        <f t="shared" si="357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8"/>
        <v/>
      </c>
      <c r="CA278" s="27" t="str">
        <f t="shared" si="359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60"/>
        <v/>
      </c>
      <c r="CE278" s="27" t="str">
        <f>IF(BX278="","",MAX(CE$12:CE277)+1)</f>
        <v/>
      </c>
      <c r="CF278" s="27" t="str">
        <f t="shared" si="361"/>
        <v/>
      </c>
      <c r="CG278" s="62" t="str">
        <f t="shared" si="362"/>
        <v/>
      </c>
      <c r="CH278" s="43" t="s">
        <v>0</v>
      </c>
      <c r="CI278" s="16" t="str">
        <f t="shared" si="363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4"/>
        <v/>
      </c>
      <c r="CP278" s="69" t="str">
        <f t="shared" si="365"/>
        <v/>
      </c>
      <c r="CQ278" s="216" t="str">
        <f t="shared" si="366"/>
        <v/>
      </c>
      <c r="CR278" s="217" t="str">
        <f t="shared" si="314"/>
        <v/>
      </c>
      <c r="CS278" s="150" t="str">
        <f t="shared" si="318"/>
        <v/>
      </c>
      <c r="CT278" s="43" t="s">
        <v>0</v>
      </c>
      <c r="CU278" s="276" t="str">
        <f t="shared" si="367"/>
        <v xml:space="preserve">
</v>
      </c>
      <c r="CV278" s="43" t="s">
        <v>0</v>
      </c>
      <c r="CW278" s="236" t="str">
        <f t="shared" si="319"/>
        <v/>
      </c>
      <c r="CX278" t="s">
        <v>0</v>
      </c>
      <c r="CY278" s="119" t="str">
        <f t="shared" si="320"/>
        <v/>
      </c>
      <c r="CZ278" t="s">
        <v>0</v>
      </c>
      <c r="DA278" s="48" t="str">
        <f t="shared" si="321"/>
        <v/>
      </c>
      <c r="DB278" s="62" t="str">
        <f t="shared" si="322"/>
        <v/>
      </c>
      <c r="DC278" t="s">
        <v>0</v>
      </c>
      <c r="DD278" s="16" t="str">
        <f t="shared" si="368"/>
        <v/>
      </c>
      <c r="DE278" s="43" t="s">
        <v>0</v>
      </c>
      <c r="DF278" s="16" t="str">
        <f t="shared" si="369"/>
        <v/>
      </c>
      <c r="DG278" s="43" t="s">
        <v>0</v>
      </c>
      <c r="DH278" s="48" t="str">
        <f t="shared" si="370"/>
        <v/>
      </c>
      <c r="DI278" s="49" t="str">
        <f t="shared" si="371"/>
        <v/>
      </c>
      <c r="DJ278" s="43" t="s">
        <v>0</v>
      </c>
      <c r="DK278" s="48" t="str">
        <f t="shared" si="372"/>
        <v/>
      </c>
      <c r="DL278" s="49" t="str">
        <f t="shared" si="373"/>
        <v/>
      </c>
      <c r="DM278" s="43" t="s">
        <v>0</v>
      </c>
      <c r="DN278" s="48" t="str">
        <f t="shared" si="374"/>
        <v/>
      </c>
      <c r="DO278" s="49" t="str">
        <f t="shared" si="375"/>
        <v/>
      </c>
      <c r="DP278" s="43" t="s">
        <v>0</v>
      </c>
      <c r="DQ278" s="54" t="str">
        <f t="shared" si="376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7"/>
        <v/>
      </c>
      <c r="DU278" s="69" t="str">
        <f t="shared" si="323"/>
        <v/>
      </c>
      <c r="DV278" s="69" t="str">
        <f t="shared" si="378"/>
        <v/>
      </c>
      <c r="DW278" s="69" t="str">
        <f t="shared" si="379"/>
        <v/>
      </c>
      <c r="DX278" s="62" t="str">
        <f t="shared" si="380"/>
        <v/>
      </c>
      <c r="DY278" s="43" t="s">
        <v>0</v>
      </c>
      <c r="DZ278" s="54" t="str">
        <f>IF(AN278="","",MAX(DZ$12:DZ277)+1)</f>
        <v/>
      </c>
      <c r="EA278" s="69" t="str">
        <f t="shared" si="381"/>
        <v/>
      </c>
      <c r="EB278" s="69" t="str">
        <f t="shared" si="382"/>
        <v/>
      </c>
      <c r="EC278" s="69" t="str">
        <f t="shared" si="383"/>
        <v/>
      </c>
      <c r="ED278" s="69" t="str">
        <f t="shared" si="384"/>
        <v/>
      </c>
      <c r="EE278" s="69" t="str">
        <f t="shared" si="324"/>
        <v/>
      </c>
      <c r="EF278" s="69" t="str">
        <f t="shared" si="385"/>
        <v/>
      </c>
      <c r="EG278" s="69" t="str">
        <f t="shared" si="386"/>
        <v/>
      </c>
      <c r="EH278" s="69" t="str">
        <f t="shared" si="325"/>
        <v/>
      </c>
      <c r="EI278" s="69" t="str">
        <f t="shared" si="387"/>
        <v/>
      </c>
      <c r="EJ278" s="49" t="str">
        <f t="shared" si="388"/>
        <v/>
      </c>
      <c r="EK278" s="43" t="s">
        <v>0</v>
      </c>
      <c r="EL278" s="16" t="str">
        <f t="shared" si="389"/>
        <v/>
      </c>
      <c r="EM278" s="43" t="s">
        <v>0</v>
      </c>
      <c r="EN278" s="16" t="str">
        <f t="shared" si="326"/>
        <v/>
      </c>
      <c r="EO278" s="43" t="s">
        <v>0</v>
      </c>
      <c r="EP278" s="167" t="str">
        <f t="shared" si="390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7"/>
        <v/>
      </c>
      <c r="P279" s="43"/>
      <c r="Q279" s="48" t="str">
        <f t="shared" si="328"/>
        <v/>
      </c>
      <c r="R279" s="69" t="str">
        <f>IF(Q279="","",IF(COUNTIF(Q$12:Q278,Q279)=0,R278+1,R278))</f>
        <v/>
      </c>
      <c r="S279" s="69" t="str">
        <f t="shared" si="329"/>
        <v/>
      </c>
      <c r="T279" s="69" t="str">
        <f t="shared" si="330"/>
        <v/>
      </c>
      <c r="U279" s="62" t="str">
        <f t="shared" si="331"/>
        <v/>
      </c>
      <c r="V279" s="43" t="s">
        <v>0</v>
      </c>
      <c r="W279" s="209" t="str">
        <f t="shared" si="332"/>
        <v/>
      </c>
      <c r="X279" s="259" t="str">
        <f t="shared" si="333"/>
        <v/>
      </c>
      <c r="Y279" s="210" t="str">
        <f t="shared" si="315"/>
        <v/>
      </c>
      <c r="Z279" s="43" t="s">
        <v>0</v>
      </c>
      <c r="AA279" s="48" t="str">
        <f t="shared" si="334"/>
        <v/>
      </c>
      <c r="AB279" s="69" t="str">
        <f t="shared" si="335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6"/>
        <v/>
      </c>
      <c r="AI279" s="43" t="s">
        <v>0</v>
      </c>
      <c r="AJ279" s="209" t="str">
        <f t="shared" si="337"/>
        <v/>
      </c>
      <c r="AK279" s="150" t="str">
        <f t="shared" si="338"/>
        <v/>
      </c>
      <c r="AL279" s="43"/>
      <c r="AM279" s="48" t="str">
        <f t="shared" si="339"/>
        <v/>
      </c>
      <c r="AN279" s="27" t="str">
        <f t="shared" si="340"/>
        <v/>
      </c>
      <c r="AO279" s="69" t="str">
        <f t="shared" si="341"/>
        <v/>
      </c>
      <c r="AP279" s="69" t="str">
        <f t="shared" si="342"/>
        <v/>
      </c>
      <c r="AQ279" s="27" t="str">
        <f t="shared" si="343"/>
        <v/>
      </c>
      <c r="AR279" s="62" t="str">
        <f t="shared" si="344"/>
        <v/>
      </c>
      <c r="AS279" s="43" t="s">
        <v>0</v>
      </c>
      <c r="AT279" s="78" t="str">
        <f t="shared" si="345"/>
        <v/>
      </c>
      <c r="AU279" s="43" t="s">
        <v>0</v>
      </c>
      <c r="AV279" s="280" t="str">
        <f t="shared" si="313"/>
        <v/>
      </c>
      <c r="AW279" s="43" t="s">
        <v>0</v>
      </c>
      <c r="AX279" s="97"/>
      <c r="AY279" s="99"/>
      <c r="AZ279" s="43" t="s">
        <v>0</v>
      </c>
      <c r="BA279" s="236" t="str">
        <f t="shared" si="346"/>
        <v/>
      </c>
      <c r="BB279" s="43" t="s">
        <v>0</v>
      </c>
      <c r="BC279" s="48" t="str">
        <f t="shared" si="347"/>
        <v/>
      </c>
      <c r="BD279" s="69" t="str">
        <f>IF(AX279&amp;AY279="","",MAX(BD$12:BD278)+1)</f>
        <v/>
      </c>
      <c r="BE279" s="248" t="str">
        <f t="shared" si="348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9"/>
        <v/>
      </c>
      <c r="BI279" s="27" t="str">
        <f t="shared" si="350"/>
        <v/>
      </c>
      <c r="BJ279" s="69" t="str">
        <f t="shared" si="351"/>
        <v/>
      </c>
      <c r="BK279" s="49" t="str">
        <f t="shared" si="352"/>
        <v/>
      </c>
      <c r="BL279" s="43" t="s">
        <v>0</v>
      </c>
      <c r="BM279" s="48" t="str">
        <f t="shared" si="353"/>
        <v/>
      </c>
      <c r="BN279" s="27" t="str">
        <f t="shared" si="354"/>
        <v/>
      </c>
      <c r="BO279" s="69" t="str">
        <f t="shared" si="355"/>
        <v/>
      </c>
      <c r="BP279" s="69" t="str">
        <f t="shared" si="316"/>
        <v/>
      </c>
      <c r="BQ279" s="27" t="str">
        <f t="shared" si="317"/>
        <v/>
      </c>
      <c r="BR279" s="27" t="str" cm="1">
        <f t="array" ref="BR279">IFERROR(""&amp;INDEX(regNatjecatelj_klub,DI279),"")</f>
        <v/>
      </c>
      <c r="BS279" s="82" t="str">
        <f t="shared" si="356"/>
        <v/>
      </c>
      <c r="BT279" s="62" t="str">
        <f t="shared" si="357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8"/>
        <v/>
      </c>
      <c r="CA279" s="27" t="str">
        <f t="shared" si="359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60"/>
        <v/>
      </c>
      <c r="CE279" s="27" t="str">
        <f>IF(BX279="","",MAX(CE$12:CE278)+1)</f>
        <v/>
      </c>
      <c r="CF279" s="27" t="str">
        <f t="shared" si="361"/>
        <v/>
      </c>
      <c r="CG279" s="62" t="str">
        <f t="shared" si="362"/>
        <v/>
      </c>
      <c r="CH279" s="43" t="s">
        <v>0</v>
      </c>
      <c r="CI279" s="16" t="str">
        <f t="shared" si="363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4"/>
        <v/>
      </c>
      <c r="CP279" s="69" t="str">
        <f t="shared" si="365"/>
        <v/>
      </c>
      <c r="CQ279" s="216" t="str">
        <f t="shared" si="366"/>
        <v/>
      </c>
      <c r="CR279" s="217" t="str">
        <f t="shared" si="314"/>
        <v/>
      </c>
      <c r="CS279" s="150" t="str">
        <f t="shared" si="318"/>
        <v/>
      </c>
      <c r="CT279" s="43" t="s">
        <v>0</v>
      </c>
      <c r="CU279" s="276" t="str">
        <f t="shared" si="367"/>
        <v xml:space="preserve">
</v>
      </c>
      <c r="CV279" s="43" t="s">
        <v>0</v>
      </c>
      <c r="CW279" s="236" t="str">
        <f t="shared" si="319"/>
        <v/>
      </c>
      <c r="CX279" t="s">
        <v>0</v>
      </c>
      <c r="CY279" s="119" t="str">
        <f t="shared" si="320"/>
        <v/>
      </c>
      <c r="CZ279" t="s">
        <v>0</v>
      </c>
      <c r="DA279" s="48" t="str">
        <f t="shared" si="321"/>
        <v/>
      </c>
      <c r="DB279" s="62" t="str">
        <f t="shared" si="322"/>
        <v/>
      </c>
      <c r="DC279" t="s">
        <v>0</v>
      </c>
      <c r="DD279" s="16" t="str">
        <f t="shared" si="368"/>
        <v/>
      </c>
      <c r="DE279" s="43" t="s">
        <v>0</v>
      </c>
      <c r="DF279" s="16" t="str">
        <f t="shared" si="369"/>
        <v/>
      </c>
      <c r="DG279" s="43" t="s">
        <v>0</v>
      </c>
      <c r="DH279" s="48" t="str">
        <f t="shared" si="370"/>
        <v/>
      </c>
      <c r="DI279" s="49" t="str">
        <f t="shared" si="371"/>
        <v/>
      </c>
      <c r="DJ279" s="43" t="s">
        <v>0</v>
      </c>
      <c r="DK279" s="48" t="str">
        <f t="shared" si="372"/>
        <v/>
      </c>
      <c r="DL279" s="49" t="str">
        <f t="shared" si="373"/>
        <v/>
      </c>
      <c r="DM279" s="43" t="s">
        <v>0</v>
      </c>
      <c r="DN279" s="48" t="str">
        <f t="shared" si="374"/>
        <v/>
      </c>
      <c r="DO279" s="49" t="str">
        <f t="shared" si="375"/>
        <v/>
      </c>
      <c r="DP279" s="43" t="s">
        <v>0</v>
      </c>
      <c r="DQ279" s="54" t="str">
        <f t="shared" si="376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7"/>
        <v/>
      </c>
      <c r="DU279" s="69" t="str">
        <f t="shared" si="323"/>
        <v/>
      </c>
      <c r="DV279" s="69" t="str">
        <f t="shared" si="378"/>
        <v/>
      </c>
      <c r="DW279" s="69" t="str">
        <f t="shared" si="379"/>
        <v/>
      </c>
      <c r="DX279" s="62" t="str">
        <f t="shared" si="380"/>
        <v/>
      </c>
      <c r="DY279" s="43" t="s">
        <v>0</v>
      </c>
      <c r="DZ279" s="54" t="str">
        <f>IF(AN279="","",MAX(DZ$12:DZ278)+1)</f>
        <v/>
      </c>
      <c r="EA279" s="69" t="str">
        <f t="shared" si="381"/>
        <v/>
      </c>
      <c r="EB279" s="69" t="str">
        <f t="shared" si="382"/>
        <v/>
      </c>
      <c r="EC279" s="69" t="str">
        <f t="shared" si="383"/>
        <v/>
      </c>
      <c r="ED279" s="69" t="str">
        <f t="shared" si="384"/>
        <v/>
      </c>
      <c r="EE279" s="69" t="str">
        <f t="shared" si="324"/>
        <v/>
      </c>
      <c r="EF279" s="69" t="str">
        <f t="shared" si="385"/>
        <v/>
      </c>
      <c r="EG279" s="69" t="str">
        <f t="shared" si="386"/>
        <v/>
      </c>
      <c r="EH279" s="69" t="str">
        <f t="shared" si="325"/>
        <v/>
      </c>
      <c r="EI279" s="69" t="str">
        <f t="shared" si="387"/>
        <v/>
      </c>
      <c r="EJ279" s="49" t="str">
        <f t="shared" si="388"/>
        <v/>
      </c>
      <c r="EK279" s="43" t="s">
        <v>0</v>
      </c>
      <c r="EL279" s="16" t="str">
        <f t="shared" si="389"/>
        <v/>
      </c>
      <c r="EM279" s="43" t="s">
        <v>0</v>
      </c>
      <c r="EN279" s="16" t="str">
        <f t="shared" si="326"/>
        <v/>
      </c>
      <c r="EO279" s="43" t="s">
        <v>0</v>
      </c>
      <c r="EP279" s="167" t="str">
        <f t="shared" si="390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7"/>
        <v/>
      </c>
      <c r="P280" s="43"/>
      <c r="Q280" s="48" t="str">
        <f t="shared" si="328"/>
        <v/>
      </c>
      <c r="R280" s="69" t="str">
        <f>IF(Q280="","",IF(COUNTIF(Q$12:Q279,Q280)=0,R279+1,R279))</f>
        <v/>
      </c>
      <c r="S280" s="69" t="str">
        <f t="shared" si="329"/>
        <v/>
      </c>
      <c r="T280" s="69" t="str">
        <f t="shared" si="330"/>
        <v/>
      </c>
      <c r="U280" s="62" t="str">
        <f t="shared" si="331"/>
        <v/>
      </c>
      <c r="V280" s="43" t="s">
        <v>0</v>
      </c>
      <c r="W280" s="209" t="str">
        <f t="shared" si="332"/>
        <v/>
      </c>
      <c r="X280" s="259" t="str">
        <f t="shared" si="333"/>
        <v/>
      </c>
      <c r="Y280" s="210" t="str">
        <f t="shared" si="315"/>
        <v/>
      </c>
      <c r="Z280" s="43" t="s">
        <v>0</v>
      </c>
      <c r="AA280" s="48" t="str">
        <f t="shared" si="334"/>
        <v/>
      </c>
      <c r="AB280" s="69" t="str">
        <f t="shared" si="335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6"/>
        <v/>
      </c>
      <c r="AI280" s="43" t="s">
        <v>0</v>
      </c>
      <c r="AJ280" s="209" t="str">
        <f t="shared" si="337"/>
        <v/>
      </c>
      <c r="AK280" s="150" t="str">
        <f t="shared" si="338"/>
        <v/>
      </c>
      <c r="AL280" s="43"/>
      <c r="AM280" s="48" t="str">
        <f t="shared" si="339"/>
        <v/>
      </c>
      <c r="AN280" s="27" t="str">
        <f t="shared" si="340"/>
        <v/>
      </c>
      <c r="AO280" s="69" t="str">
        <f t="shared" si="341"/>
        <v/>
      </c>
      <c r="AP280" s="69" t="str">
        <f t="shared" si="342"/>
        <v/>
      </c>
      <c r="AQ280" s="27" t="str">
        <f t="shared" si="343"/>
        <v/>
      </c>
      <c r="AR280" s="62" t="str">
        <f t="shared" si="344"/>
        <v/>
      </c>
      <c r="AS280" s="43" t="s">
        <v>0</v>
      </c>
      <c r="AT280" s="78" t="str">
        <f t="shared" si="345"/>
        <v/>
      </c>
      <c r="AU280" s="43" t="s">
        <v>0</v>
      </c>
      <c r="AV280" s="280" t="str">
        <f t="shared" si="313"/>
        <v/>
      </c>
      <c r="AW280" s="43" t="s">
        <v>0</v>
      </c>
      <c r="AX280" s="97"/>
      <c r="AY280" s="99"/>
      <c r="AZ280" s="43" t="s">
        <v>0</v>
      </c>
      <c r="BA280" s="236" t="str">
        <f t="shared" si="346"/>
        <v/>
      </c>
      <c r="BB280" s="43" t="s">
        <v>0</v>
      </c>
      <c r="BC280" s="48" t="str">
        <f t="shared" si="347"/>
        <v/>
      </c>
      <c r="BD280" s="69" t="str">
        <f>IF(AX280&amp;AY280="","",MAX(BD$12:BD279)+1)</f>
        <v/>
      </c>
      <c r="BE280" s="248" t="str">
        <f t="shared" si="348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9"/>
        <v/>
      </c>
      <c r="BI280" s="27" t="str">
        <f t="shared" si="350"/>
        <v/>
      </c>
      <c r="BJ280" s="69" t="str">
        <f t="shared" si="351"/>
        <v/>
      </c>
      <c r="BK280" s="49" t="str">
        <f t="shared" si="352"/>
        <v/>
      </c>
      <c r="BL280" s="43" t="s">
        <v>0</v>
      </c>
      <c r="BM280" s="48" t="str">
        <f t="shared" si="353"/>
        <v/>
      </c>
      <c r="BN280" s="27" t="str">
        <f t="shared" si="354"/>
        <v/>
      </c>
      <c r="BO280" s="69" t="str">
        <f t="shared" si="355"/>
        <v/>
      </c>
      <c r="BP280" s="69" t="str">
        <f t="shared" si="316"/>
        <v/>
      </c>
      <c r="BQ280" s="27" t="str">
        <f t="shared" si="317"/>
        <v/>
      </c>
      <c r="BR280" s="27" t="str" cm="1">
        <f t="array" ref="BR280">IFERROR(""&amp;INDEX(regNatjecatelj_klub,DI280),"")</f>
        <v/>
      </c>
      <c r="BS280" s="82" t="str">
        <f t="shared" si="356"/>
        <v/>
      </c>
      <c r="BT280" s="62" t="str">
        <f t="shared" si="357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8"/>
        <v/>
      </c>
      <c r="CA280" s="27" t="str">
        <f t="shared" si="359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60"/>
        <v/>
      </c>
      <c r="CE280" s="27" t="str">
        <f>IF(BX280="","",MAX(CE$12:CE279)+1)</f>
        <v/>
      </c>
      <c r="CF280" s="27" t="str">
        <f t="shared" si="361"/>
        <v/>
      </c>
      <c r="CG280" s="62" t="str">
        <f t="shared" si="362"/>
        <v/>
      </c>
      <c r="CH280" s="43" t="s">
        <v>0</v>
      </c>
      <c r="CI280" s="16" t="str">
        <f t="shared" si="363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4"/>
        <v/>
      </c>
      <c r="CP280" s="69" t="str">
        <f t="shared" si="365"/>
        <v/>
      </c>
      <c r="CQ280" s="216" t="str">
        <f t="shared" si="366"/>
        <v/>
      </c>
      <c r="CR280" s="217" t="str">
        <f t="shared" si="314"/>
        <v/>
      </c>
      <c r="CS280" s="150" t="str">
        <f t="shared" si="318"/>
        <v/>
      </c>
      <c r="CT280" s="43" t="s">
        <v>0</v>
      </c>
      <c r="CU280" s="276" t="str">
        <f t="shared" si="367"/>
        <v xml:space="preserve">
</v>
      </c>
      <c r="CV280" s="43" t="s">
        <v>0</v>
      </c>
      <c r="CW280" s="236" t="str">
        <f t="shared" si="319"/>
        <v/>
      </c>
      <c r="CX280" t="s">
        <v>0</v>
      </c>
      <c r="CY280" s="119" t="str">
        <f t="shared" si="320"/>
        <v/>
      </c>
      <c r="CZ280" t="s">
        <v>0</v>
      </c>
      <c r="DA280" s="48" t="str">
        <f t="shared" si="321"/>
        <v/>
      </c>
      <c r="DB280" s="62" t="str">
        <f t="shared" si="322"/>
        <v/>
      </c>
      <c r="DC280" t="s">
        <v>0</v>
      </c>
      <c r="DD280" s="16" t="str">
        <f t="shared" si="368"/>
        <v/>
      </c>
      <c r="DE280" s="43" t="s">
        <v>0</v>
      </c>
      <c r="DF280" s="16" t="str">
        <f t="shared" si="369"/>
        <v/>
      </c>
      <c r="DG280" s="43" t="s">
        <v>0</v>
      </c>
      <c r="DH280" s="48" t="str">
        <f t="shared" si="370"/>
        <v/>
      </c>
      <c r="DI280" s="49" t="str">
        <f t="shared" si="371"/>
        <v/>
      </c>
      <c r="DJ280" s="43" t="s">
        <v>0</v>
      </c>
      <c r="DK280" s="48" t="str">
        <f t="shared" si="372"/>
        <v/>
      </c>
      <c r="DL280" s="49" t="str">
        <f t="shared" si="373"/>
        <v/>
      </c>
      <c r="DM280" s="43" t="s">
        <v>0</v>
      </c>
      <c r="DN280" s="48" t="str">
        <f t="shared" si="374"/>
        <v/>
      </c>
      <c r="DO280" s="49" t="str">
        <f t="shared" si="375"/>
        <v/>
      </c>
      <c r="DP280" s="43" t="s">
        <v>0</v>
      </c>
      <c r="DQ280" s="54" t="str">
        <f t="shared" si="376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7"/>
        <v/>
      </c>
      <c r="DU280" s="69" t="str">
        <f t="shared" si="323"/>
        <v/>
      </c>
      <c r="DV280" s="69" t="str">
        <f t="shared" si="378"/>
        <v/>
      </c>
      <c r="DW280" s="69" t="str">
        <f t="shared" si="379"/>
        <v/>
      </c>
      <c r="DX280" s="62" t="str">
        <f t="shared" si="380"/>
        <v/>
      </c>
      <c r="DY280" s="43" t="s">
        <v>0</v>
      </c>
      <c r="DZ280" s="54" t="str">
        <f>IF(AN280="","",MAX(DZ$12:DZ279)+1)</f>
        <v/>
      </c>
      <c r="EA280" s="69" t="str">
        <f t="shared" si="381"/>
        <v/>
      </c>
      <c r="EB280" s="69" t="str">
        <f t="shared" si="382"/>
        <v/>
      </c>
      <c r="EC280" s="69" t="str">
        <f t="shared" si="383"/>
        <v/>
      </c>
      <c r="ED280" s="69" t="str">
        <f t="shared" si="384"/>
        <v/>
      </c>
      <c r="EE280" s="69" t="str">
        <f t="shared" si="324"/>
        <v/>
      </c>
      <c r="EF280" s="69" t="str">
        <f t="shared" si="385"/>
        <v/>
      </c>
      <c r="EG280" s="69" t="str">
        <f t="shared" si="386"/>
        <v/>
      </c>
      <c r="EH280" s="69" t="str">
        <f t="shared" si="325"/>
        <v/>
      </c>
      <c r="EI280" s="69" t="str">
        <f t="shared" si="387"/>
        <v/>
      </c>
      <c r="EJ280" s="49" t="str">
        <f t="shared" si="388"/>
        <v/>
      </c>
      <c r="EK280" s="43" t="s">
        <v>0</v>
      </c>
      <c r="EL280" s="16" t="str">
        <f t="shared" si="389"/>
        <v/>
      </c>
      <c r="EM280" s="43" t="s">
        <v>0</v>
      </c>
      <c r="EN280" s="16" t="str">
        <f t="shared" si="326"/>
        <v/>
      </c>
      <c r="EO280" s="43" t="s">
        <v>0</v>
      </c>
      <c r="EP280" s="167" t="str">
        <f t="shared" si="390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7"/>
        <v/>
      </c>
      <c r="P281" s="43"/>
      <c r="Q281" s="48" t="str">
        <f t="shared" si="328"/>
        <v/>
      </c>
      <c r="R281" s="69" t="str">
        <f>IF(Q281="","",IF(COUNTIF(Q$12:Q280,Q281)=0,R280+1,R280))</f>
        <v/>
      </c>
      <c r="S281" s="69" t="str">
        <f t="shared" si="329"/>
        <v/>
      </c>
      <c r="T281" s="69" t="str">
        <f t="shared" si="330"/>
        <v/>
      </c>
      <c r="U281" s="62" t="str">
        <f t="shared" si="331"/>
        <v/>
      </c>
      <c r="V281" s="43" t="s">
        <v>0</v>
      </c>
      <c r="W281" s="209" t="str">
        <f t="shared" si="332"/>
        <v/>
      </c>
      <c r="X281" s="259" t="str">
        <f t="shared" si="333"/>
        <v/>
      </c>
      <c r="Y281" s="210" t="str">
        <f t="shared" si="315"/>
        <v/>
      </c>
      <c r="Z281" s="43" t="s">
        <v>0</v>
      </c>
      <c r="AA281" s="48" t="str">
        <f t="shared" si="334"/>
        <v/>
      </c>
      <c r="AB281" s="69" t="str">
        <f t="shared" si="335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6"/>
        <v/>
      </c>
      <c r="AI281" s="43" t="s">
        <v>0</v>
      </c>
      <c r="AJ281" s="209" t="str">
        <f t="shared" si="337"/>
        <v/>
      </c>
      <c r="AK281" s="150" t="str">
        <f t="shared" si="338"/>
        <v/>
      </c>
      <c r="AL281" s="43"/>
      <c r="AM281" s="48" t="str">
        <f t="shared" si="339"/>
        <v/>
      </c>
      <c r="AN281" s="27" t="str">
        <f t="shared" si="340"/>
        <v/>
      </c>
      <c r="AO281" s="69" t="str">
        <f t="shared" si="341"/>
        <v/>
      </c>
      <c r="AP281" s="69" t="str">
        <f t="shared" si="342"/>
        <v/>
      </c>
      <c r="AQ281" s="27" t="str">
        <f t="shared" si="343"/>
        <v/>
      </c>
      <c r="AR281" s="62" t="str">
        <f t="shared" si="344"/>
        <v/>
      </c>
      <c r="AS281" s="43" t="s">
        <v>0</v>
      </c>
      <c r="AT281" s="78" t="str">
        <f t="shared" si="345"/>
        <v/>
      </c>
      <c r="AU281" s="43" t="s">
        <v>0</v>
      </c>
      <c r="AV281" s="280" t="str">
        <f t="shared" si="313"/>
        <v/>
      </c>
      <c r="AW281" s="43" t="s">
        <v>0</v>
      </c>
      <c r="AX281" s="97"/>
      <c r="AY281" s="99"/>
      <c r="AZ281" s="43" t="s">
        <v>0</v>
      </c>
      <c r="BA281" s="236" t="str">
        <f t="shared" si="346"/>
        <v/>
      </c>
      <c r="BB281" s="43" t="s">
        <v>0</v>
      </c>
      <c r="BC281" s="48" t="str">
        <f t="shared" si="347"/>
        <v/>
      </c>
      <c r="BD281" s="69" t="str">
        <f>IF(AX281&amp;AY281="","",MAX(BD$12:BD280)+1)</f>
        <v/>
      </c>
      <c r="BE281" s="248" t="str">
        <f t="shared" si="348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9"/>
        <v/>
      </c>
      <c r="BI281" s="27" t="str">
        <f t="shared" si="350"/>
        <v/>
      </c>
      <c r="BJ281" s="69" t="str">
        <f t="shared" si="351"/>
        <v/>
      </c>
      <c r="BK281" s="49" t="str">
        <f t="shared" si="352"/>
        <v/>
      </c>
      <c r="BL281" s="43" t="s">
        <v>0</v>
      </c>
      <c r="BM281" s="48" t="str">
        <f t="shared" si="353"/>
        <v/>
      </c>
      <c r="BN281" s="27" t="str">
        <f t="shared" si="354"/>
        <v/>
      </c>
      <c r="BO281" s="69" t="str">
        <f t="shared" si="355"/>
        <v/>
      </c>
      <c r="BP281" s="69" t="str">
        <f t="shared" si="316"/>
        <v/>
      </c>
      <c r="BQ281" s="27" t="str">
        <f t="shared" si="317"/>
        <v/>
      </c>
      <c r="BR281" s="27" t="str" cm="1">
        <f t="array" ref="BR281">IFERROR(""&amp;INDEX(regNatjecatelj_klub,DI281),"")</f>
        <v/>
      </c>
      <c r="BS281" s="82" t="str">
        <f t="shared" si="356"/>
        <v/>
      </c>
      <c r="BT281" s="62" t="str">
        <f t="shared" si="357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8"/>
        <v/>
      </c>
      <c r="CA281" s="27" t="str">
        <f t="shared" si="359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60"/>
        <v/>
      </c>
      <c r="CE281" s="27" t="str">
        <f>IF(BX281="","",MAX(CE$12:CE280)+1)</f>
        <v/>
      </c>
      <c r="CF281" s="27" t="str">
        <f t="shared" si="361"/>
        <v/>
      </c>
      <c r="CG281" s="62" t="str">
        <f t="shared" si="362"/>
        <v/>
      </c>
      <c r="CH281" s="43" t="s">
        <v>0</v>
      </c>
      <c r="CI281" s="16" t="str">
        <f t="shared" si="363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4"/>
        <v/>
      </c>
      <c r="CP281" s="69" t="str">
        <f t="shared" si="365"/>
        <v/>
      </c>
      <c r="CQ281" s="216" t="str">
        <f t="shared" si="366"/>
        <v/>
      </c>
      <c r="CR281" s="217" t="str">
        <f t="shared" si="314"/>
        <v/>
      </c>
      <c r="CS281" s="150" t="str">
        <f t="shared" si="318"/>
        <v/>
      </c>
      <c r="CT281" s="43" t="s">
        <v>0</v>
      </c>
      <c r="CU281" s="276" t="str">
        <f t="shared" si="367"/>
        <v xml:space="preserve">
</v>
      </c>
      <c r="CV281" s="43" t="s">
        <v>0</v>
      </c>
      <c r="CW281" s="236" t="str">
        <f t="shared" si="319"/>
        <v/>
      </c>
      <c r="CX281" t="s">
        <v>0</v>
      </c>
      <c r="CY281" s="119" t="str">
        <f t="shared" si="320"/>
        <v/>
      </c>
      <c r="CZ281" t="s">
        <v>0</v>
      </c>
      <c r="DA281" s="48" t="str">
        <f t="shared" si="321"/>
        <v/>
      </c>
      <c r="DB281" s="62" t="str">
        <f t="shared" si="322"/>
        <v/>
      </c>
      <c r="DC281" t="s">
        <v>0</v>
      </c>
      <c r="DD281" s="16" t="str">
        <f t="shared" si="368"/>
        <v/>
      </c>
      <c r="DE281" s="43" t="s">
        <v>0</v>
      </c>
      <c r="DF281" s="16" t="str">
        <f t="shared" si="369"/>
        <v/>
      </c>
      <c r="DG281" s="43" t="s">
        <v>0</v>
      </c>
      <c r="DH281" s="48" t="str">
        <f t="shared" si="370"/>
        <v/>
      </c>
      <c r="DI281" s="49" t="str">
        <f t="shared" si="371"/>
        <v/>
      </c>
      <c r="DJ281" s="43" t="s">
        <v>0</v>
      </c>
      <c r="DK281" s="48" t="str">
        <f t="shared" si="372"/>
        <v/>
      </c>
      <c r="DL281" s="49" t="str">
        <f t="shared" si="373"/>
        <v/>
      </c>
      <c r="DM281" s="43" t="s">
        <v>0</v>
      </c>
      <c r="DN281" s="48" t="str">
        <f t="shared" si="374"/>
        <v/>
      </c>
      <c r="DO281" s="49" t="str">
        <f t="shared" si="375"/>
        <v/>
      </c>
      <c r="DP281" s="43" t="s">
        <v>0</v>
      </c>
      <c r="DQ281" s="54" t="str">
        <f t="shared" si="376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7"/>
        <v/>
      </c>
      <c r="DU281" s="69" t="str">
        <f t="shared" si="323"/>
        <v/>
      </c>
      <c r="DV281" s="69" t="str">
        <f t="shared" si="378"/>
        <v/>
      </c>
      <c r="DW281" s="69" t="str">
        <f t="shared" si="379"/>
        <v/>
      </c>
      <c r="DX281" s="62" t="str">
        <f t="shared" si="380"/>
        <v/>
      </c>
      <c r="DY281" s="43" t="s">
        <v>0</v>
      </c>
      <c r="DZ281" s="54" t="str">
        <f>IF(AN281="","",MAX(DZ$12:DZ280)+1)</f>
        <v/>
      </c>
      <c r="EA281" s="69" t="str">
        <f t="shared" si="381"/>
        <v/>
      </c>
      <c r="EB281" s="69" t="str">
        <f t="shared" si="382"/>
        <v/>
      </c>
      <c r="EC281" s="69" t="str">
        <f t="shared" si="383"/>
        <v/>
      </c>
      <c r="ED281" s="69" t="str">
        <f t="shared" si="384"/>
        <v/>
      </c>
      <c r="EE281" s="69" t="str">
        <f t="shared" si="324"/>
        <v/>
      </c>
      <c r="EF281" s="69" t="str">
        <f t="shared" si="385"/>
        <v/>
      </c>
      <c r="EG281" s="69" t="str">
        <f t="shared" si="386"/>
        <v/>
      </c>
      <c r="EH281" s="69" t="str">
        <f t="shared" si="325"/>
        <v/>
      </c>
      <c r="EI281" s="69" t="str">
        <f t="shared" si="387"/>
        <v/>
      </c>
      <c r="EJ281" s="49" t="str">
        <f t="shared" si="388"/>
        <v/>
      </c>
      <c r="EK281" s="43" t="s">
        <v>0</v>
      </c>
      <c r="EL281" s="16" t="str">
        <f t="shared" si="389"/>
        <v/>
      </c>
      <c r="EM281" s="43" t="s">
        <v>0</v>
      </c>
      <c r="EN281" s="16" t="str">
        <f t="shared" si="326"/>
        <v/>
      </c>
      <c r="EO281" s="43" t="s">
        <v>0</v>
      </c>
      <c r="EP281" s="167" t="str">
        <f t="shared" si="390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7"/>
        <v/>
      </c>
      <c r="P282" s="43"/>
      <c r="Q282" s="48" t="str">
        <f t="shared" si="328"/>
        <v/>
      </c>
      <c r="R282" s="69" t="str">
        <f>IF(Q282="","",IF(COUNTIF(Q$12:Q281,Q282)=0,R281+1,R281))</f>
        <v/>
      </c>
      <c r="S282" s="69" t="str">
        <f t="shared" si="329"/>
        <v/>
      </c>
      <c r="T282" s="69" t="str">
        <f t="shared" si="330"/>
        <v/>
      </c>
      <c r="U282" s="62" t="str">
        <f t="shared" si="331"/>
        <v/>
      </c>
      <c r="V282" s="43" t="s">
        <v>0</v>
      </c>
      <c r="W282" s="209" t="str">
        <f t="shared" si="332"/>
        <v/>
      </c>
      <c r="X282" s="259" t="str">
        <f t="shared" si="333"/>
        <v/>
      </c>
      <c r="Y282" s="210" t="str">
        <f t="shared" si="315"/>
        <v/>
      </c>
      <c r="Z282" s="43" t="s">
        <v>0</v>
      </c>
      <c r="AA282" s="48" t="str">
        <f t="shared" si="334"/>
        <v/>
      </c>
      <c r="AB282" s="69" t="str">
        <f t="shared" si="335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6"/>
        <v/>
      </c>
      <c r="AI282" s="43" t="s">
        <v>0</v>
      </c>
      <c r="AJ282" s="209" t="str">
        <f t="shared" si="337"/>
        <v/>
      </c>
      <c r="AK282" s="150" t="str">
        <f t="shared" si="338"/>
        <v/>
      </c>
      <c r="AL282" s="43"/>
      <c r="AM282" s="48" t="str">
        <f t="shared" si="339"/>
        <v/>
      </c>
      <c r="AN282" s="27" t="str">
        <f t="shared" si="340"/>
        <v/>
      </c>
      <c r="AO282" s="69" t="str">
        <f t="shared" si="341"/>
        <v/>
      </c>
      <c r="AP282" s="69" t="str">
        <f t="shared" si="342"/>
        <v/>
      </c>
      <c r="AQ282" s="27" t="str">
        <f t="shared" si="343"/>
        <v/>
      </c>
      <c r="AR282" s="62" t="str">
        <f t="shared" si="344"/>
        <v/>
      </c>
      <c r="AS282" s="43" t="s">
        <v>0</v>
      </c>
      <c r="AT282" s="78" t="str">
        <f t="shared" si="345"/>
        <v/>
      </c>
      <c r="AU282" s="43" t="s">
        <v>0</v>
      </c>
      <c r="AV282" s="280" t="str">
        <f t="shared" si="313"/>
        <v/>
      </c>
      <c r="AW282" s="43" t="s">
        <v>0</v>
      </c>
      <c r="AX282" s="97"/>
      <c r="AY282" s="99"/>
      <c r="AZ282" s="43" t="s">
        <v>0</v>
      </c>
      <c r="BA282" s="236" t="str">
        <f t="shared" si="346"/>
        <v/>
      </c>
      <c r="BB282" s="43" t="s">
        <v>0</v>
      </c>
      <c r="BC282" s="48" t="str">
        <f t="shared" si="347"/>
        <v/>
      </c>
      <c r="BD282" s="69" t="str">
        <f>IF(AX282&amp;AY282="","",MAX(BD$12:BD281)+1)</f>
        <v/>
      </c>
      <c r="BE282" s="248" t="str">
        <f t="shared" si="348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9"/>
        <v/>
      </c>
      <c r="BI282" s="27" t="str">
        <f t="shared" si="350"/>
        <v/>
      </c>
      <c r="BJ282" s="69" t="str">
        <f t="shared" si="351"/>
        <v/>
      </c>
      <c r="BK282" s="49" t="str">
        <f t="shared" si="352"/>
        <v/>
      </c>
      <c r="BL282" s="43" t="s">
        <v>0</v>
      </c>
      <c r="BM282" s="48" t="str">
        <f t="shared" si="353"/>
        <v/>
      </c>
      <c r="BN282" s="27" t="str">
        <f t="shared" si="354"/>
        <v/>
      </c>
      <c r="BO282" s="69" t="str">
        <f t="shared" si="355"/>
        <v/>
      </c>
      <c r="BP282" s="69" t="str">
        <f t="shared" si="316"/>
        <v/>
      </c>
      <c r="BQ282" s="27" t="str">
        <f t="shared" si="317"/>
        <v/>
      </c>
      <c r="BR282" s="27" t="str" cm="1">
        <f t="array" ref="BR282">IFERROR(""&amp;INDEX(regNatjecatelj_klub,DI282),"")</f>
        <v/>
      </c>
      <c r="BS282" s="82" t="str">
        <f t="shared" si="356"/>
        <v/>
      </c>
      <c r="BT282" s="62" t="str">
        <f t="shared" si="357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8"/>
        <v/>
      </c>
      <c r="CA282" s="27" t="str">
        <f t="shared" si="359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60"/>
        <v/>
      </c>
      <c r="CE282" s="27" t="str">
        <f>IF(BX282="","",MAX(CE$12:CE281)+1)</f>
        <v/>
      </c>
      <c r="CF282" s="27" t="str">
        <f t="shared" si="361"/>
        <v/>
      </c>
      <c r="CG282" s="62" t="str">
        <f t="shared" si="362"/>
        <v/>
      </c>
      <c r="CH282" s="43" t="s">
        <v>0</v>
      </c>
      <c r="CI282" s="16" t="str">
        <f t="shared" si="363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4"/>
        <v/>
      </c>
      <c r="CP282" s="69" t="str">
        <f t="shared" si="365"/>
        <v/>
      </c>
      <c r="CQ282" s="216" t="str">
        <f t="shared" si="366"/>
        <v/>
      </c>
      <c r="CR282" s="217" t="str">
        <f t="shared" si="314"/>
        <v/>
      </c>
      <c r="CS282" s="150" t="str">
        <f t="shared" si="318"/>
        <v/>
      </c>
      <c r="CT282" s="43" t="s">
        <v>0</v>
      </c>
      <c r="CU282" s="276" t="str">
        <f t="shared" si="367"/>
        <v xml:space="preserve">
</v>
      </c>
      <c r="CV282" s="43" t="s">
        <v>0</v>
      </c>
      <c r="CW282" s="236" t="str">
        <f t="shared" si="319"/>
        <v/>
      </c>
      <c r="CX282" t="s">
        <v>0</v>
      </c>
      <c r="CY282" s="119" t="str">
        <f t="shared" si="320"/>
        <v/>
      </c>
      <c r="CZ282" t="s">
        <v>0</v>
      </c>
      <c r="DA282" s="48" t="str">
        <f t="shared" si="321"/>
        <v/>
      </c>
      <c r="DB282" s="62" t="str">
        <f t="shared" si="322"/>
        <v/>
      </c>
      <c r="DC282" t="s">
        <v>0</v>
      </c>
      <c r="DD282" s="16" t="str">
        <f t="shared" si="368"/>
        <v/>
      </c>
      <c r="DE282" s="43" t="s">
        <v>0</v>
      </c>
      <c r="DF282" s="16" t="str">
        <f t="shared" si="369"/>
        <v/>
      </c>
      <c r="DG282" s="43" t="s">
        <v>0</v>
      </c>
      <c r="DH282" s="48" t="str">
        <f t="shared" si="370"/>
        <v/>
      </c>
      <c r="DI282" s="49" t="str">
        <f t="shared" si="371"/>
        <v/>
      </c>
      <c r="DJ282" s="43" t="s">
        <v>0</v>
      </c>
      <c r="DK282" s="48" t="str">
        <f t="shared" si="372"/>
        <v/>
      </c>
      <c r="DL282" s="49" t="str">
        <f t="shared" si="373"/>
        <v/>
      </c>
      <c r="DM282" s="43" t="s">
        <v>0</v>
      </c>
      <c r="DN282" s="48" t="str">
        <f t="shared" si="374"/>
        <v/>
      </c>
      <c r="DO282" s="49" t="str">
        <f t="shared" si="375"/>
        <v/>
      </c>
      <c r="DP282" s="43" t="s">
        <v>0</v>
      </c>
      <c r="DQ282" s="54" t="str">
        <f t="shared" si="376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7"/>
        <v/>
      </c>
      <c r="DU282" s="69" t="str">
        <f t="shared" si="323"/>
        <v/>
      </c>
      <c r="DV282" s="69" t="str">
        <f t="shared" si="378"/>
        <v/>
      </c>
      <c r="DW282" s="69" t="str">
        <f t="shared" si="379"/>
        <v/>
      </c>
      <c r="DX282" s="62" t="str">
        <f t="shared" si="380"/>
        <v/>
      </c>
      <c r="DY282" s="43" t="s">
        <v>0</v>
      </c>
      <c r="DZ282" s="54" t="str">
        <f>IF(AN282="","",MAX(DZ$12:DZ281)+1)</f>
        <v/>
      </c>
      <c r="EA282" s="69" t="str">
        <f t="shared" si="381"/>
        <v/>
      </c>
      <c r="EB282" s="69" t="str">
        <f t="shared" si="382"/>
        <v/>
      </c>
      <c r="EC282" s="69" t="str">
        <f t="shared" si="383"/>
        <v/>
      </c>
      <c r="ED282" s="69" t="str">
        <f t="shared" si="384"/>
        <v/>
      </c>
      <c r="EE282" s="69" t="str">
        <f t="shared" si="324"/>
        <v/>
      </c>
      <c r="EF282" s="69" t="str">
        <f t="shared" si="385"/>
        <v/>
      </c>
      <c r="EG282" s="69" t="str">
        <f t="shared" si="386"/>
        <v/>
      </c>
      <c r="EH282" s="69" t="str">
        <f t="shared" si="325"/>
        <v/>
      </c>
      <c r="EI282" s="69" t="str">
        <f t="shared" si="387"/>
        <v/>
      </c>
      <c r="EJ282" s="49" t="str">
        <f t="shared" si="388"/>
        <v/>
      </c>
      <c r="EK282" s="43" t="s">
        <v>0</v>
      </c>
      <c r="EL282" s="16" t="str">
        <f t="shared" si="389"/>
        <v/>
      </c>
      <c r="EM282" s="43" t="s">
        <v>0</v>
      </c>
      <c r="EN282" s="16" t="str">
        <f t="shared" si="326"/>
        <v/>
      </c>
      <c r="EO282" s="43" t="s">
        <v>0</v>
      </c>
      <c r="EP282" s="167" t="str">
        <f t="shared" si="390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7"/>
        <v/>
      </c>
      <c r="P283" s="43"/>
      <c r="Q283" s="48" t="str">
        <f t="shared" si="328"/>
        <v/>
      </c>
      <c r="R283" s="69" t="str">
        <f>IF(Q283="","",IF(COUNTIF(Q$12:Q282,Q283)=0,R282+1,R282))</f>
        <v/>
      </c>
      <c r="S283" s="69" t="str">
        <f t="shared" si="329"/>
        <v/>
      </c>
      <c r="T283" s="69" t="str">
        <f t="shared" si="330"/>
        <v/>
      </c>
      <c r="U283" s="62" t="str">
        <f t="shared" si="331"/>
        <v/>
      </c>
      <c r="V283" s="43" t="s">
        <v>0</v>
      </c>
      <c r="W283" s="209" t="str">
        <f t="shared" si="332"/>
        <v/>
      </c>
      <c r="X283" s="259" t="str">
        <f t="shared" si="333"/>
        <v/>
      </c>
      <c r="Y283" s="210" t="str">
        <f t="shared" si="315"/>
        <v/>
      </c>
      <c r="Z283" s="43" t="s">
        <v>0</v>
      </c>
      <c r="AA283" s="48" t="str">
        <f t="shared" si="334"/>
        <v/>
      </c>
      <c r="AB283" s="69" t="str">
        <f t="shared" si="335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6"/>
        <v/>
      </c>
      <c r="AI283" s="43" t="s">
        <v>0</v>
      </c>
      <c r="AJ283" s="209" t="str">
        <f t="shared" si="337"/>
        <v/>
      </c>
      <c r="AK283" s="150" t="str">
        <f t="shared" si="338"/>
        <v/>
      </c>
      <c r="AL283" s="43"/>
      <c r="AM283" s="48" t="str">
        <f t="shared" si="339"/>
        <v/>
      </c>
      <c r="AN283" s="27" t="str">
        <f t="shared" si="340"/>
        <v/>
      </c>
      <c r="AO283" s="69" t="str">
        <f t="shared" si="341"/>
        <v/>
      </c>
      <c r="AP283" s="69" t="str">
        <f t="shared" si="342"/>
        <v/>
      </c>
      <c r="AQ283" s="27" t="str">
        <f t="shared" si="343"/>
        <v/>
      </c>
      <c r="AR283" s="62" t="str">
        <f t="shared" si="344"/>
        <v/>
      </c>
      <c r="AS283" s="43" t="s">
        <v>0</v>
      </c>
      <c r="AT283" s="78" t="str">
        <f t="shared" si="345"/>
        <v/>
      </c>
      <c r="AU283" s="43" t="s">
        <v>0</v>
      </c>
      <c r="AV283" s="280" t="str">
        <f t="shared" si="313"/>
        <v/>
      </c>
      <c r="AW283" s="43" t="s">
        <v>0</v>
      </c>
      <c r="AX283" s="97"/>
      <c r="AY283" s="99"/>
      <c r="AZ283" s="43" t="s">
        <v>0</v>
      </c>
      <c r="BA283" s="236" t="str">
        <f t="shared" si="346"/>
        <v/>
      </c>
      <c r="BB283" s="43" t="s">
        <v>0</v>
      </c>
      <c r="BC283" s="48" t="str">
        <f t="shared" si="347"/>
        <v/>
      </c>
      <c r="BD283" s="69" t="str">
        <f>IF(AX283&amp;AY283="","",MAX(BD$12:BD282)+1)</f>
        <v/>
      </c>
      <c r="BE283" s="248" t="str">
        <f t="shared" si="348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9"/>
        <v/>
      </c>
      <c r="BI283" s="27" t="str">
        <f t="shared" si="350"/>
        <v/>
      </c>
      <c r="BJ283" s="69" t="str">
        <f t="shared" si="351"/>
        <v/>
      </c>
      <c r="BK283" s="49" t="str">
        <f t="shared" si="352"/>
        <v/>
      </c>
      <c r="BL283" s="43" t="s">
        <v>0</v>
      </c>
      <c r="BM283" s="48" t="str">
        <f t="shared" si="353"/>
        <v/>
      </c>
      <c r="BN283" s="27" t="str">
        <f t="shared" si="354"/>
        <v/>
      </c>
      <c r="BO283" s="69" t="str">
        <f t="shared" si="355"/>
        <v/>
      </c>
      <c r="BP283" s="69" t="str">
        <f t="shared" si="316"/>
        <v/>
      </c>
      <c r="BQ283" s="27" t="str">
        <f t="shared" si="317"/>
        <v/>
      </c>
      <c r="BR283" s="27" t="str" cm="1">
        <f t="array" ref="BR283">IFERROR(""&amp;INDEX(regNatjecatelj_klub,DI283),"")</f>
        <v/>
      </c>
      <c r="BS283" s="82" t="str">
        <f t="shared" si="356"/>
        <v/>
      </c>
      <c r="BT283" s="62" t="str">
        <f t="shared" si="357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8"/>
        <v/>
      </c>
      <c r="CA283" s="27" t="str">
        <f t="shared" si="359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60"/>
        <v/>
      </c>
      <c r="CE283" s="27" t="str">
        <f>IF(BX283="","",MAX(CE$12:CE282)+1)</f>
        <v/>
      </c>
      <c r="CF283" s="27" t="str">
        <f t="shared" si="361"/>
        <v/>
      </c>
      <c r="CG283" s="62" t="str">
        <f t="shared" si="362"/>
        <v/>
      </c>
      <c r="CH283" s="43" t="s">
        <v>0</v>
      </c>
      <c r="CI283" s="16" t="str">
        <f t="shared" si="363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4"/>
        <v/>
      </c>
      <c r="CP283" s="69" t="str">
        <f t="shared" si="365"/>
        <v/>
      </c>
      <c r="CQ283" s="216" t="str">
        <f t="shared" si="366"/>
        <v/>
      </c>
      <c r="CR283" s="217" t="str">
        <f t="shared" si="314"/>
        <v/>
      </c>
      <c r="CS283" s="150" t="str">
        <f t="shared" si="318"/>
        <v/>
      </c>
      <c r="CT283" s="43" t="s">
        <v>0</v>
      </c>
      <c r="CU283" s="276" t="str">
        <f t="shared" si="367"/>
        <v xml:space="preserve">
</v>
      </c>
      <c r="CV283" s="43" t="s">
        <v>0</v>
      </c>
      <c r="CW283" s="236" t="str">
        <f t="shared" si="319"/>
        <v/>
      </c>
      <c r="CX283" t="s">
        <v>0</v>
      </c>
      <c r="CY283" s="119" t="str">
        <f t="shared" si="320"/>
        <v/>
      </c>
      <c r="CZ283" t="s">
        <v>0</v>
      </c>
      <c r="DA283" s="48" t="str">
        <f t="shared" si="321"/>
        <v/>
      </c>
      <c r="DB283" s="62" t="str">
        <f t="shared" si="322"/>
        <v/>
      </c>
      <c r="DC283" t="s">
        <v>0</v>
      </c>
      <c r="DD283" s="16" t="str">
        <f t="shared" si="368"/>
        <v/>
      </c>
      <c r="DE283" s="43" t="s">
        <v>0</v>
      </c>
      <c r="DF283" s="16" t="str">
        <f t="shared" si="369"/>
        <v/>
      </c>
      <c r="DG283" s="43" t="s">
        <v>0</v>
      </c>
      <c r="DH283" s="48" t="str">
        <f t="shared" si="370"/>
        <v/>
      </c>
      <c r="DI283" s="49" t="str">
        <f t="shared" si="371"/>
        <v/>
      </c>
      <c r="DJ283" s="43" t="s">
        <v>0</v>
      </c>
      <c r="DK283" s="48" t="str">
        <f t="shared" si="372"/>
        <v/>
      </c>
      <c r="DL283" s="49" t="str">
        <f t="shared" si="373"/>
        <v/>
      </c>
      <c r="DM283" s="43" t="s">
        <v>0</v>
      </c>
      <c r="DN283" s="48" t="str">
        <f t="shared" si="374"/>
        <v/>
      </c>
      <c r="DO283" s="49" t="str">
        <f t="shared" si="375"/>
        <v/>
      </c>
      <c r="DP283" s="43" t="s">
        <v>0</v>
      </c>
      <c r="DQ283" s="54" t="str">
        <f t="shared" si="376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7"/>
        <v/>
      </c>
      <c r="DU283" s="69" t="str">
        <f t="shared" si="323"/>
        <v/>
      </c>
      <c r="DV283" s="69" t="str">
        <f t="shared" si="378"/>
        <v/>
      </c>
      <c r="DW283" s="69" t="str">
        <f t="shared" si="379"/>
        <v/>
      </c>
      <c r="DX283" s="62" t="str">
        <f t="shared" si="380"/>
        <v/>
      </c>
      <c r="DY283" s="43" t="s">
        <v>0</v>
      </c>
      <c r="DZ283" s="54" t="str">
        <f>IF(AN283="","",MAX(DZ$12:DZ282)+1)</f>
        <v/>
      </c>
      <c r="EA283" s="69" t="str">
        <f t="shared" si="381"/>
        <v/>
      </c>
      <c r="EB283" s="69" t="str">
        <f t="shared" si="382"/>
        <v/>
      </c>
      <c r="EC283" s="69" t="str">
        <f t="shared" si="383"/>
        <v/>
      </c>
      <c r="ED283" s="69" t="str">
        <f t="shared" si="384"/>
        <v/>
      </c>
      <c r="EE283" s="69" t="str">
        <f t="shared" si="324"/>
        <v/>
      </c>
      <c r="EF283" s="69" t="str">
        <f t="shared" si="385"/>
        <v/>
      </c>
      <c r="EG283" s="69" t="str">
        <f t="shared" si="386"/>
        <v/>
      </c>
      <c r="EH283" s="69" t="str">
        <f t="shared" si="325"/>
        <v/>
      </c>
      <c r="EI283" s="69" t="str">
        <f t="shared" si="387"/>
        <v/>
      </c>
      <c r="EJ283" s="49" t="str">
        <f t="shared" si="388"/>
        <v/>
      </c>
      <c r="EK283" s="43" t="s">
        <v>0</v>
      </c>
      <c r="EL283" s="16" t="str">
        <f t="shared" si="389"/>
        <v/>
      </c>
      <c r="EM283" s="43" t="s">
        <v>0</v>
      </c>
      <c r="EN283" s="16" t="str">
        <f t="shared" si="326"/>
        <v/>
      </c>
      <c r="EO283" s="43" t="s">
        <v>0</v>
      </c>
      <c r="EP283" s="167" t="str">
        <f t="shared" si="390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7"/>
        <v/>
      </c>
      <c r="P284" s="43"/>
      <c r="Q284" s="48" t="str">
        <f t="shared" si="328"/>
        <v/>
      </c>
      <c r="R284" s="69" t="str">
        <f>IF(Q284="","",IF(COUNTIF(Q$12:Q283,Q284)=0,R283+1,R283))</f>
        <v/>
      </c>
      <c r="S284" s="69" t="str">
        <f t="shared" si="329"/>
        <v/>
      </c>
      <c r="T284" s="69" t="str">
        <f t="shared" si="330"/>
        <v/>
      </c>
      <c r="U284" s="62" t="str">
        <f t="shared" si="331"/>
        <v/>
      </c>
      <c r="V284" s="43" t="s">
        <v>0</v>
      </c>
      <c r="W284" s="209" t="str">
        <f t="shared" si="332"/>
        <v/>
      </c>
      <c r="X284" s="259" t="str">
        <f t="shared" si="333"/>
        <v/>
      </c>
      <c r="Y284" s="210" t="str">
        <f t="shared" si="315"/>
        <v/>
      </c>
      <c r="Z284" s="43" t="s">
        <v>0</v>
      </c>
      <c r="AA284" s="48" t="str">
        <f t="shared" si="334"/>
        <v/>
      </c>
      <c r="AB284" s="69" t="str">
        <f t="shared" si="335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6"/>
        <v/>
      </c>
      <c r="AI284" s="43" t="s">
        <v>0</v>
      </c>
      <c r="AJ284" s="209" t="str">
        <f t="shared" si="337"/>
        <v/>
      </c>
      <c r="AK284" s="150" t="str">
        <f t="shared" si="338"/>
        <v/>
      </c>
      <c r="AL284" s="43"/>
      <c r="AM284" s="48" t="str">
        <f t="shared" si="339"/>
        <v/>
      </c>
      <c r="AN284" s="27" t="str">
        <f t="shared" si="340"/>
        <v/>
      </c>
      <c r="AO284" s="69" t="str">
        <f t="shared" si="341"/>
        <v/>
      </c>
      <c r="AP284" s="69" t="str">
        <f t="shared" si="342"/>
        <v/>
      </c>
      <c r="AQ284" s="27" t="str">
        <f t="shared" si="343"/>
        <v/>
      </c>
      <c r="AR284" s="62" t="str">
        <f t="shared" si="344"/>
        <v/>
      </c>
      <c r="AS284" s="43" t="s">
        <v>0</v>
      </c>
      <c r="AT284" s="78" t="str">
        <f t="shared" si="345"/>
        <v/>
      </c>
      <c r="AU284" s="43" t="s">
        <v>0</v>
      </c>
      <c r="AV284" s="280" t="str">
        <f t="shared" si="313"/>
        <v/>
      </c>
      <c r="AW284" s="43" t="s">
        <v>0</v>
      </c>
      <c r="AX284" s="97"/>
      <c r="AY284" s="99"/>
      <c r="AZ284" s="43" t="s">
        <v>0</v>
      </c>
      <c r="BA284" s="236" t="str">
        <f t="shared" si="346"/>
        <v/>
      </c>
      <c r="BB284" s="43" t="s">
        <v>0</v>
      </c>
      <c r="BC284" s="48" t="str">
        <f t="shared" si="347"/>
        <v/>
      </c>
      <c r="BD284" s="69" t="str">
        <f>IF(AX284&amp;AY284="","",MAX(BD$12:BD283)+1)</f>
        <v/>
      </c>
      <c r="BE284" s="248" t="str">
        <f t="shared" si="348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9"/>
        <v/>
      </c>
      <c r="BI284" s="27" t="str">
        <f t="shared" si="350"/>
        <v/>
      </c>
      <c r="BJ284" s="69" t="str">
        <f t="shared" si="351"/>
        <v/>
      </c>
      <c r="BK284" s="49" t="str">
        <f t="shared" si="352"/>
        <v/>
      </c>
      <c r="BL284" s="43" t="s">
        <v>0</v>
      </c>
      <c r="BM284" s="48" t="str">
        <f t="shared" si="353"/>
        <v/>
      </c>
      <c r="BN284" s="27" t="str">
        <f t="shared" si="354"/>
        <v/>
      </c>
      <c r="BO284" s="69" t="str">
        <f t="shared" si="355"/>
        <v/>
      </c>
      <c r="BP284" s="69" t="str">
        <f t="shared" si="316"/>
        <v/>
      </c>
      <c r="BQ284" s="27" t="str">
        <f t="shared" si="317"/>
        <v/>
      </c>
      <c r="BR284" s="27" t="str" cm="1">
        <f t="array" ref="BR284">IFERROR(""&amp;INDEX(regNatjecatelj_klub,DI284),"")</f>
        <v/>
      </c>
      <c r="BS284" s="82" t="str">
        <f t="shared" si="356"/>
        <v/>
      </c>
      <c r="BT284" s="62" t="str">
        <f t="shared" si="357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8"/>
        <v/>
      </c>
      <c r="CA284" s="27" t="str">
        <f t="shared" si="359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60"/>
        <v/>
      </c>
      <c r="CE284" s="27" t="str">
        <f>IF(BX284="","",MAX(CE$12:CE283)+1)</f>
        <v/>
      </c>
      <c r="CF284" s="27" t="str">
        <f t="shared" si="361"/>
        <v/>
      </c>
      <c r="CG284" s="62" t="str">
        <f t="shared" si="362"/>
        <v/>
      </c>
      <c r="CH284" s="43" t="s">
        <v>0</v>
      </c>
      <c r="CI284" s="16" t="str">
        <f t="shared" si="363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4"/>
        <v/>
      </c>
      <c r="CP284" s="69" t="str">
        <f t="shared" si="365"/>
        <v/>
      </c>
      <c r="CQ284" s="216" t="str">
        <f t="shared" si="366"/>
        <v/>
      </c>
      <c r="CR284" s="217" t="str">
        <f t="shared" si="314"/>
        <v/>
      </c>
      <c r="CS284" s="150" t="str">
        <f t="shared" si="318"/>
        <v/>
      </c>
      <c r="CT284" s="43" t="s">
        <v>0</v>
      </c>
      <c r="CU284" s="276" t="str">
        <f t="shared" si="367"/>
        <v xml:space="preserve">
</v>
      </c>
      <c r="CV284" s="43" t="s">
        <v>0</v>
      </c>
      <c r="CW284" s="236" t="str">
        <f t="shared" si="319"/>
        <v/>
      </c>
      <c r="CX284" t="s">
        <v>0</v>
      </c>
      <c r="CY284" s="119" t="str">
        <f t="shared" si="320"/>
        <v/>
      </c>
      <c r="CZ284" t="s">
        <v>0</v>
      </c>
      <c r="DA284" s="48" t="str">
        <f t="shared" si="321"/>
        <v/>
      </c>
      <c r="DB284" s="62" t="str">
        <f t="shared" si="322"/>
        <v/>
      </c>
      <c r="DC284" t="s">
        <v>0</v>
      </c>
      <c r="DD284" s="16" t="str">
        <f t="shared" si="368"/>
        <v/>
      </c>
      <c r="DE284" s="43" t="s">
        <v>0</v>
      </c>
      <c r="DF284" s="16" t="str">
        <f t="shared" si="369"/>
        <v/>
      </c>
      <c r="DG284" s="43" t="s">
        <v>0</v>
      </c>
      <c r="DH284" s="48" t="str">
        <f t="shared" si="370"/>
        <v/>
      </c>
      <c r="DI284" s="49" t="str">
        <f t="shared" si="371"/>
        <v/>
      </c>
      <c r="DJ284" s="43" t="s">
        <v>0</v>
      </c>
      <c r="DK284" s="48" t="str">
        <f t="shared" si="372"/>
        <v/>
      </c>
      <c r="DL284" s="49" t="str">
        <f t="shared" si="373"/>
        <v/>
      </c>
      <c r="DM284" s="43" t="s">
        <v>0</v>
      </c>
      <c r="DN284" s="48" t="str">
        <f t="shared" si="374"/>
        <v/>
      </c>
      <c r="DO284" s="49" t="str">
        <f t="shared" si="375"/>
        <v/>
      </c>
      <c r="DP284" s="43" t="s">
        <v>0</v>
      </c>
      <c r="DQ284" s="54" t="str">
        <f t="shared" si="376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7"/>
        <v/>
      </c>
      <c r="DU284" s="69" t="str">
        <f t="shared" si="323"/>
        <v/>
      </c>
      <c r="DV284" s="69" t="str">
        <f t="shared" si="378"/>
        <v/>
      </c>
      <c r="DW284" s="69" t="str">
        <f t="shared" si="379"/>
        <v/>
      </c>
      <c r="DX284" s="62" t="str">
        <f t="shared" si="380"/>
        <v/>
      </c>
      <c r="DY284" s="43" t="s">
        <v>0</v>
      </c>
      <c r="DZ284" s="54" t="str">
        <f>IF(AN284="","",MAX(DZ$12:DZ283)+1)</f>
        <v/>
      </c>
      <c r="EA284" s="69" t="str">
        <f t="shared" si="381"/>
        <v/>
      </c>
      <c r="EB284" s="69" t="str">
        <f t="shared" si="382"/>
        <v/>
      </c>
      <c r="EC284" s="69" t="str">
        <f t="shared" si="383"/>
        <v/>
      </c>
      <c r="ED284" s="69" t="str">
        <f t="shared" si="384"/>
        <v/>
      </c>
      <c r="EE284" s="69" t="str">
        <f t="shared" si="324"/>
        <v/>
      </c>
      <c r="EF284" s="69" t="str">
        <f t="shared" si="385"/>
        <v/>
      </c>
      <c r="EG284" s="69" t="str">
        <f t="shared" si="386"/>
        <v/>
      </c>
      <c r="EH284" s="69" t="str">
        <f t="shared" si="325"/>
        <v/>
      </c>
      <c r="EI284" s="69" t="str">
        <f t="shared" si="387"/>
        <v/>
      </c>
      <c r="EJ284" s="49" t="str">
        <f t="shared" si="388"/>
        <v/>
      </c>
      <c r="EK284" s="43" t="s">
        <v>0</v>
      </c>
      <c r="EL284" s="16" t="str">
        <f t="shared" si="389"/>
        <v/>
      </c>
      <c r="EM284" s="43" t="s">
        <v>0</v>
      </c>
      <c r="EN284" s="16" t="str">
        <f t="shared" si="326"/>
        <v/>
      </c>
      <c r="EO284" s="43" t="s">
        <v>0</v>
      </c>
      <c r="EP284" s="167" t="str">
        <f t="shared" si="390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7"/>
        <v/>
      </c>
      <c r="P285" s="43"/>
      <c r="Q285" s="48" t="str">
        <f t="shared" si="328"/>
        <v/>
      </c>
      <c r="R285" s="69" t="str">
        <f>IF(Q285="","",IF(COUNTIF(Q$12:Q284,Q285)=0,R284+1,R284))</f>
        <v/>
      </c>
      <c r="S285" s="69" t="str">
        <f t="shared" si="329"/>
        <v/>
      </c>
      <c r="T285" s="69" t="str">
        <f t="shared" si="330"/>
        <v/>
      </c>
      <c r="U285" s="62" t="str">
        <f t="shared" si="331"/>
        <v/>
      </c>
      <c r="V285" s="43" t="s">
        <v>0</v>
      </c>
      <c r="W285" s="209" t="str">
        <f t="shared" si="332"/>
        <v/>
      </c>
      <c r="X285" s="259" t="str">
        <f t="shared" si="333"/>
        <v/>
      </c>
      <c r="Y285" s="210" t="str">
        <f t="shared" si="315"/>
        <v/>
      </c>
      <c r="Z285" s="43" t="s">
        <v>0</v>
      </c>
      <c r="AA285" s="48" t="str">
        <f t="shared" si="334"/>
        <v/>
      </c>
      <c r="AB285" s="69" t="str">
        <f t="shared" si="335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6"/>
        <v/>
      </c>
      <c r="AI285" s="43" t="s">
        <v>0</v>
      </c>
      <c r="AJ285" s="209" t="str">
        <f t="shared" si="337"/>
        <v/>
      </c>
      <c r="AK285" s="150" t="str">
        <f t="shared" si="338"/>
        <v/>
      </c>
      <c r="AL285" s="43"/>
      <c r="AM285" s="48" t="str">
        <f t="shared" si="339"/>
        <v/>
      </c>
      <c r="AN285" s="27" t="str">
        <f t="shared" si="340"/>
        <v/>
      </c>
      <c r="AO285" s="69" t="str">
        <f t="shared" si="341"/>
        <v/>
      </c>
      <c r="AP285" s="69" t="str">
        <f t="shared" si="342"/>
        <v/>
      </c>
      <c r="AQ285" s="27" t="str">
        <f t="shared" si="343"/>
        <v/>
      </c>
      <c r="AR285" s="62" t="str">
        <f t="shared" si="344"/>
        <v/>
      </c>
      <c r="AS285" s="43" t="s">
        <v>0</v>
      </c>
      <c r="AT285" s="78" t="str">
        <f t="shared" si="345"/>
        <v/>
      </c>
      <c r="AU285" s="43" t="s">
        <v>0</v>
      </c>
      <c r="AV285" s="280" t="str">
        <f t="shared" ref="AV285:AV348" si="391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6"/>
        <v/>
      </c>
      <c r="BB285" s="43" t="s">
        <v>0</v>
      </c>
      <c r="BC285" s="48" t="str">
        <f t="shared" si="347"/>
        <v/>
      </c>
      <c r="BD285" s="69" t="str">
        <f>IF(AX285&amp;AY285="","",MAX(BD$12:BD284)+1)</f>
        <v/>
      </c>
      <c r="BE285" s="248" t="str">
        <f t="shared" si="348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9"/>
        <v/>
      </c>
      <c r="BI285" s="27" t="str">
        <f t="shared" si="350"/>
        <v/>
      </c>
      <c r="BJ285" s="69" t="str">
        <f t="shared" si="351"/>
        <v/>
      </c>
      <c r="BK285" s="49" t="str">
        <f t="shared" si="352"/>
        <v/>
      </c>
      <c r="BL285" s="43" t="s">
        <v>0</v>
      </c>
      <c r="BM285" s="48" t="str">
        <f t="shared" si="353"/>
        <v/>
      </c>
      <c r="BN285" s="27" t="str">
        <f t="shared" si="354"/>
        <v/>
      </c>
      <c r="BO285" s="69" t="str">
        <f t="shared" si="355"/>
        <v/>
      </c>
      <c r="BP285" s="69" t="str">
        <f t="shared" si="316"/>
        <v/>
      </c>
      <c r="BQ285" s="27" t="str">
        <f t="shared" si="317"/>
        <v/>
      </c>
      <c r="BR285" s="27" t="str" cm="1">
        <f t="array" ref="BR285">IFERROR(""&amp;INDEX(regNatjecatelj_klub,DI285),"")</f>
        <v/>
      </c>
      <c r="BS285" s="82" t="str">
        <f t="shared" si="356"/>
        <v/>
      </c>
      <c r="BT285" s="62" t="str">
        <f t="shared" si="357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8"/>
        <v/>
      </c>
      <c r="CA285" s="27" t="str">
        <f t="shared" si="359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60"/>
        <v/>
      </c>
      <c r="CE285" s="27" t="str">
        <f>IF(BX285="","",MAX(CE$12:CE284)+1)</f>
        <v/>
      </c>
      <c r="CF285" s="27" t="str">
        <f t="shared" si="361"/>
        <v/>
      </c>
      <c r="CG285" s="62" t="str">
        <f t="shared" si="362"/>
        <v/>
      </c>
      <c r="CH285" s="43" t="s">
        <v>0</v>
      </c>
      <c r="CI285" s="16" t="str">
        <f t="shared" si="363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4"/>
        <v/>
      </c>
      <c r="CP285" s="69" t="str">
        <f t="shared" si="365"/>
        <v/>
      </c>
      <c r="CQ285" s="216" t="str">
        <f t="shared" si="366"/>
        <v/>
      </c>
      <c r="CR285" s="217" t="str">
        <f t="shared" si="314"/>
        <v/>
      </c>
      <c r="CS285" s="150" t="str">
        <f t="shared" si="318"/>
        <v/>
      </c>
      <c r="CT285" s="43" t="s">
        <v>0</v>
      </c>
      <c r="CU285" s="276" t="str">
        <f t="shared" si="367"/>
        <v xml:space="preserve">
</v>
      </c>
      <c r="CV285" s="43" t="s">
        <v>0</v>
      </c>
      <c r="CW285" s="236" t="str">
        <f t="shared" si="319"/>
        <v/>
      </c>
      <c r="CX285" t="s">
        <v>0</v>
      </c>
      <c r="CY285" s="119" t="str">
        <f t="shared" si="320"/>
        <v/>
      </c>
      <c r="CZ285" t="s">
        <v>0</v>
      </c>
      <c r="DA285" s="48" t="str">
        <f t="shared" si="321"/>
        <v/>
      </c>
      <c r="DB285" s="62" t="str">
        <f t="shared" si="322"/>
        <v/>
      </c>
      <c r="DC285" t="s">
        <v>0</v>
      </c>
      <c r="DD285" s="16" t="str">
        <f t="shared" si="368"/>
        <v/>
      </c>
      <c r="DE285" s="43" t="s">
        <v>0</v>
      </c>
      <c r="DF285" s="16" t="str">
        <f t="shared" si="369"/>
        <v/>
      </c>
      <c r="DG285" s="43" t="s">
        <v>0</v>
      </c>
      <c r="DH285" s="48" t="str">
        <f t="shared" si="370"/>
        <v/>
      </c>
      <c r="DI285" s="49" t="str">
        <f t="shared" si="371"/>
        <v/>
      </c>
      <c r="DJ285" s="43" t="s">
        <v>0</v>
      </c>
      <c r="DK285" s="48" t="str">
        <f t="shared" si="372"/>
        <v/>
      </c>
      <c r="DL285" s="49" t="str">
        <f t="shared" si="373"/>
        <v/>
      </c>
      <c r="DM285" s="43" t="s">
        <v>0</v>
      </c>
      <c r="DN285" s="48" t="str">
        <f t="shared" si="374"/>
        <v/>
      </c>
      <c r="DO285" s="49" t="str">
        <f t="shared" si="375"/>
        <v/>
      </c>
      <c r="DP285" s="43" t="s">
        <v>0</v>
      </c>
      <c r="DQ285" s="54" t="str">
        <f t="shared" si="376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7"/>
        <v/>
      </c>
      <c r="DU285" s="69" t="str">
        <f t="shared" si="323"/>
        <v/>
      </c>
      <c r="DV285" s="69" t="str">
        <f t="shared" si="378"/>
        <v/>
      </c>
      <c r="DW285" s="69" t="str">
        <f t="shared" si="379"/>
        <v/>
      </c>
      <c r="DX285" s="62" t="str">
        <f t="shared" si="380"/>
        <v/>
      </c>
      <c r="DY285" s="43" t="s">
        <v>0</v>
      </c>
      <c r="DZ285" s="54" t="str">
        <f>IF(AN285="","",MAX(DZ$12:DZ284)+1)</f>
        <v/>
      </c>
      <c r="EA285" s="69" t="str">
        <f t="shared" si="381"/>
        <v/>
      </c>
      <c r="EB285" s="69" t="str">
        <f t="shared" si="382"/>
        <v/>
      </c>
      <c r="EC285" s="69" t="str">
        <f t="shared" si="383"/>
        <v/>
      </c>
      <c r="ED285" s="69" t="str">
        <f t="shared" si="384"/>
        <v/>
      </c>
      <c r="EE285" s="69" t="str">
        <f t="shared" si="324"/>
        <v/>
      </c>
      <c r="EF285" s="69" t="str">
        <f t="shared" si="385"/>
        <v/>
      </c>
      <c r="EG285" s="69" t="str">
        <f t="shared" si="386"/>
        <v/>
      </c>
      <c r="EH285" s="69" t="str">
        <f t="shared" si="325"/>
        <v/>
      </c>
      <c r="EI285" s="69" t="str">
        <f t="shared" si="387"/>
        <v/>
      </c>
      <c r="EJ285" s="49" t="str">
        <f t="shared" si="388"/>
        <v/>
      </c>
      <c r="EK285" s="43" t="s">
        <v>0</v>
      </c>
      <c r="EL285" s="16" t="str">
        <f t="shared" si="389"/>
        <v/>
      </c>
      <c r="EM285" s="43" t="s">
        <v>0</v>
      </c>
      <c r="EN285" s="16" t="str">
        <f t="shared" si="326"/>
        <v/>
      </c>
      <c r="EO285" s="43" t="s">
        <v>0</v>
      </c>
      <c r="EP285" s="167" t="str">
        <f t="shared" si="390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7"/>
        <v/>
      </c>
      <c r="P286" s="43"/>
      <c r="Q286" s="48" t="str">
        <f t="shared" si="328"/>
        <v/>
      </c>
      <c r="R286" s="69" t="str">
        <f>IF(Q286="","",IF(COUNTIF(Q$12:Q285,Q286)=0,R285+1,R285))</f>
        <v/>
      </c>
      <c r="S286" s="69" t="str">
        <f t="shared" si="329"/>
        <v/>
      </c>
      <c r="T286" s="69" t="str">
        <f t="shared" si="330"/>
        <v/>
      </c>
      <c r="U286" s="62" t="str">
        <f t="shared" si="331"/>
        <v/>
      </c>
      <c r="V286" s="43" t="s">
        <v>0</v>
      </c>
      <c r="W286" s="209" t="str">
        <f t="shared" si="332"/>
        <v/>
      </c>
      <c r="X286" s="259" t="str">
        <f t="shared" si="333"/>
        <v/>
      </c>
      <c r="Y286" s="210" t="str">
        <f t="shared" si="315"/>
        <v/>
      </c>
      <c r="Z286" s="43" t="s">
        <v>0</v>
      </c>
      <c r="AA286" s="48" t="str">
        <f t="shared" si="334"/>
        <v/>
      </c>
      <c r="AB286" s="69" t="str">
        <f t="shared" si="335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6"/>
        <v/>
      </c>
      <c r="AI286" s="43" t="s">
        <v>0</v>
      </c>
      <c r="AJ286" s="209" t="str">
        <f t="shared" si="337"/>
        <v/>
      </c>
      <c r="AK286" s="150" t="str">
        <f t="shared" si="338"/>
        <v/>
      </c>
      <c r="AL286" s="43"/>
      <c r="AM286" s="48" t="str">
        <f t="shared" si="339"/>
        <v/>
      </c>
      <c r="AN286" s="27" t="str">
        <f t="shared" si="340"/>
        <v/>
      </c>
      <c r="AO286" s="69" t="str">
        <f t="shared" si="341"/>
        <v/>
      </c>
      <c r="AP286" s="69" t="str">
        <f t="shared" si="342"/>
        <v/>
      </c>
      <c r="AQ286" s="27" t="str">
        <f t="shared" si="343"/>
        <v/>
      </c>
      <c r="AR286" s="62" t="str">
        <f t="shared" si="344"/>
        <v/>
      </c>
      <c r="AS286" s="43" t="s">
        <v>0</v>
      </c>
      <c r="AT286" s="78" t="str">
        <f t="shared" si="345"/>
        <v/>
      </c>
      <c r="AU286" s="43" t="s">
        <v>0</v>
      </c>
      <c r="AV286" s="280" t="str">
        <f t="shared" si="391"/>
        <v/>
      </c>
      <c r="AW286" s="43" t="s">
        <v>0</v>
      </c>
      <c r="AX286" s="97"/>
      <c r="AY286" s="99"/>
      <c r="AZ286" s="43" t="s">
        <v>0</v>
      </c>
      <c r="BA286" s="236" t="str">
        <f t="shared" si="346"/>
        <v/>
      </c>
      <c r="BB286" s="43" t="s">
        <v>0</v>
      </c>
      <c r="BC286" s="48" t="str">
        <f t="shared" si="347"/>
        <v/>
      </c>
      <c r="BD286" s="69" t="str">
        <f>IF(AX286&amp;AY286="","",MAX(BD$12:BD285)+1)</f>
        <v/>
      </c>
      <c r="BE286" s="248" t="str">
        <f t="shared" si="348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9"/>
        <v/>
      </c>
      <c r="BI286" s="27" t="str">
        <f t="shared" si="350"/>
        <v/>
      </c>
      <c r="BJ286" s="69" t="str">
        <f t="shared" si="351"/>
        <v/>
      </c>
      <c r="BK286" s="49" t="str">
        <f t="shared" si="352"/>
        <v/>
      </c>
      <c r="BL286" s="43" t="s">
        <v>0</v>
      </c>
      <c r="BM286" s="48" t="str">
        <f t="shared" si="353"/>
        <v/>
      </c>
      <c r="BN286" s="27" t="str">
        <f t="shared" si="354"/>
        <v/>
      </c>
      <c r="BO286" s="69" t="str">
        <f t="shared" si="355"/>
        <v/>
      </c>
      <c r="BP286" s="69" t="str">
        <f t="shared" si="316"/>
        <v/>
      </c>
      <c r="BQ286" s="27" t="str">
        <f t="shared" si="317"/>
        <v/>
      </c>
      <c r="BR286" s="27" t="str" cm="1">
        <f t="array" ref="BR286">IFERROR(""&amp;INDEX(regNatjecatelj_klub,DI286),"")</f>
        <v/>
      </c>
      <c r="BS286" s="82" t="str">
        <f t="shared" si="356"/>
        <v/>
      </c>
      <c r="BT286" s="62" t="str">
        <f t="shared" si="357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8"/>
        <v/>
      </c>
      <c r="CA286" s="27" t="str">
        <f t="shared" si="359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60"/>
        <v/>
      </c>
      <c r="CE286" s="27" t="str">
        <f>IF(BX286="","",MAX(CE$12:CE285)+1)</f>
        <v/>
      </c>
      <c r="CF286" s="27" t="str">
        <f t="shared" si="361"/>
        <v/>
      </c>
      <c r="CG286" s="62" t="str">
        <f t="shared" si="362"/>
        <v/>
      </c>
      <c r="CH286" s="43" t="s">
        <v>0</v>
      </c>
      <c r="CI286" s="16" t="str">
        <f t="shared" si="363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4"/>
        <v/>
      </c>
      <c r="CP286" s="69" t="str">
        <f t="shared" si="365"/>
        <v/>
      </c>
      <c r="CQ286" s="216" t="str">
        <f t="shared" si="366"/>
        <v/>
      </c>
      <c r="CR286" s="217" t="str">
        <f t="shared" si="314"/>
        <v/>
      </c>
      <c r="CS286" s="150" t="str">
        <f t="shared" si="318"/>
        <v/>
      </c>
      <c r="CT286" s="43" t="s">
        <v>0</v>
      </c>
      <c r="CU286" s="276" t="str">
        <f t="shared" si="367"/>
        <v xml:space="preserve">
</v>
      </c>
      <c r="CV286" s="43" t="s">
        <v>0</v>
      </c>
      <c r="CW286" s="236" t="str">
        <f t="shared" si="319"/>
        <v/>
      </c>
      <c r="CX286" t="s">
        <v>0</v>
      </c>
      <c r="CY286" s="119" t="str">
        <f t="shared" si="320"/>
        <v/>
      </c>
      <c r="CZ286" t="s">
        <v>0</v>
      </c>
      <c r="DA286" s="48" t="str">
        <f t="shared" si="321"/>
        <v/>
      </c>
      <c r="DB286" s="62" t="str">
        <f t="shared" si="322"/>
        <v/>
      </c>
      <c r="DC286" t="s">
        <v>0</v>
      </c>
      <c r="DD286" s="16" t="str">
        <f t="shared" si="368"/>
        <v/>
      </c>
      <c r="DE286" s="43" t="s">
        <v>0</v>
      </c>
      <c r="DF286" s="16" t="str">
        <f t="shared" si="369"/>
        <v/>
      </c>
      <c r="DG286" s="43" t="s">
        <v>0</v>
      </c>
      <c r="DH286" s="48" t="str">
        <f t="shared" si="370"/>
        <v/>
      </c>
      <c r="DI286" s="49" t="str">
        <f t="shared" si="371"/>
        <v/>
      </c>
      <c r="DJ286" s="43" t="s">
        <v>0</v>
      </c>
      <c r="DK286" s="48" t="str">
        <f t="shared" si="372"/>
        <v/>
      </c>
      <c r="DL286" s="49" t="str">
        <f t="shared" si="373"/>
        <v/>
      </c>
      <c r="DM286" s="43" t="s">
        <v>0</v>
      </c>
      <c r="DN286" s="48" t="str">
        <f t="shared" si="374"/>
        <v/>
      </c>
      <c r="DO286" s="49" t="str">
        <f t="shared" si="375"/>
        <v/>
      </c>
      <c r="DP286" s="43" t="s">
        <v>0</v>
      </c>
      <c r="DQ286" s="54" t="str">
        <f t="shared" si="376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7"/>
        <v/>
      </c>
      <c r="DU286" s="69" t="str">
        <f t="shared" si="323"/>
        <v/>
      </c>
      <c r="DV286" s="69" t="str">
        <f t="shared" si="378"/>
        <v/>
      </c>
      <c r="DW286" s="69" t="str">
        <f t="shared" si="379"/>
        <v/>
      </c>
      <c r="DX286" s="62" t="str">
        <f t="shared" si="380"/>
        <v/>
      </c>
      <c r="DY286" s="43" t="s">
        <v>0</v>
      </c>
      <c r="DZ286" s="54" t="str">
        <f>IF(AN286="","",MAX(DZ$12:DZ285)+1)</f>
        <v/>
      </c>
      <c r="EA286" s="69" t="str">
        <f t="shared" si="381"/>
        <v/>
      </c>
      <c r="EB286" s="69" t="str">
        <f t="shared" si="382"/>
        <v/>
      </c>
      <c r="EC286" s="69" t="str">
        <f t="shared" si="383"/>
        <v/>
      </c>
      <c r="ED286" s="69" t="str">
        <f t="shared" si="384"/>
        <v/>
      </c>
      <c r="EE286" s="69" t="str">
        <f t="shared" si="324"/>
        <v/>
      </c>
      <c r="EF286" s="69" t="str">
        <f t="shared" si="385"/>
        <v/>
      </c>
      <c r="EG286" s="69" t="str">
        <f t="shared" si="386"/>
        <v/>
      </c>
      <c r="EH286" s="69" t="str">
        <f t="shared" si="325"/>
        <v/>
      </c>
      <c r="EI286" s="69" t="str">
        <f t="shared" si="387"/>
        <v/>
      </c>
      <c r="EJ286" s="49" t="str">
        <f t="shared" si="388"/>
        <v/>
      </c>
      <c r="EK286" s="43" t="s">
        <v>0</v>
      </c>
      <c r="EL286" s="16" t="str">
        <f t="shared" si="389"/>
        <v/>
      </c>
      <c r="EM286" s="43" t="s">
        <v>0</v>
      </c>
      <c r="EN286" s="16" t="str">
        <f t="shared" si="326"/>
        <v/>
      </c>
      <c r="EO286" s="43" t="s">
        <v>0</v>
      </c>
      <c r="EP286" s="167" t="str">
        <f t="shared" si="390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7"/>
        <v/>
      </c>
      <c r="P287" s="43"/>
      <c r="Q287" s="48" t="str">
        <f t="shared" si="328"/>
        <v/>
      </c>
      <c r="R287" s="69" t="str">
        <f>IF(Q287="","",IF(COUNTIF(Q$12:Q286,Q287)=0,R286+1,R286))</f>
        <v/>
      </c>
      <c r="S287" s="69" t="str">
        <f t="shared" si="329"/>
        <v/>
      </c>
      <c r="T287" s="69" t="str">
        <f t="shared" si="330"/>
        <v/>
      </c>
      <c r="U287" s="62" t="str">
        <f t="shared" si="331"/>
        <v/>
      </c>
      <c r="V287" s="43" t="s">
        <v>0</v>
      </c>
      <c r="W287" s="209" t="str">
        <f t="shared" si="332"/>
        <v/>
      </c>
      <c r="X287" s="259" t="str">
        <f t="shared" si="333"/>
        <v/>
      </c>
      <c r="Y287" s="210" t="str">
        <f t="shared" si="315"/>
        <v/>
      </c>
      <c r="Z287" s="43" t="s">
        <v>0</v>
      </c>
      <c r="AA287" s="48" t="str">
        <f t="shared" si="334"/>
        <v/>
      </c>
      <c r="AB287" s="69" t="str">
        <f t="shared" si="335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6"/>
        <v/>
      </c>
      <c r="AI287" s="43" t="s">
        <v>0</v>
      </c>
      <c r="AJ287" s="209" t="str">
        <f t="shared" si="337"/>
        <v/>
      </c>
      <c r="AK287" s="150" t="str">
        <f t="shared" si="338"/>
        <v/>
      </c>
      <c r="AL287" s="43"/>
      <c r="AM287" s="48" t="str">
        <f t="shared" si="339"/>
        <v/>
      </c>
      <c r="AN287" s="27" t="str">
        <f t="shared" si="340"/>
        <v/>
      </c>
      <c r="AO287" s="69" t="str">
        <f t="shared" si="341"/>
        <v/>
      </c>
      <c r="AP287" s="69" t="str">
        <f t="shared" si="342"/>
        <v/>
      </c>
      <c r="AQ287" s="27" t="str">
        <f t="shared" si="343"/>
        <v/>
      </c>
      <c r="AR287" s="62" t="str">
        <f t="shared" si="344"/>
        <v/>
      </c>
      <c r="AS287" s="43" t="s">
        <v>0</v>
      </c>
      <c r="AT287" s="78" t="str">
        <f t="shared" si="345"/>
        <v/>
      </c>
      <c r="AU287" s="43" t="s">
        <v>0</v>
      </c>
      <c r="AV287" s="280" t="str">
        <f t="shared" si="391"/>
        <v/>
      </c>
      <c r="AW287" s="43" t="s">
        <v>0</v>
      </c>
      <c r="AX287" s="97"/>
      <c r="AY287" s="99"/>
      <c r="AZ287" s="43" t="s">
        <v>0</v>
      </c>
      <c r="BA287" s="236" t="str">
        <f t="shared" si="346"/>
        <v/>
      </c>
      <c r="BB287" s="43" t="s">
        <v>0</v>
      </c>
      <c r="BC287" s="48" t="str">
        <f t="shared" si="347"/>
        <v/>
      </c>
      <c r="BD287" s="69" t="str">
        <f>IF(AX287&amp;AY287="","",MAX(BD$12:BD286)+1)</f>
        <v/>
      </c>
      <c r="BE287" s="248" t="str">
        <f t="shared" si="348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9"/>
        <v/>
      </c>
      <c r="BI287" s="27" t="str">
        <f t="shared" si="350"/>
        <v/>
      </c>
      <c r="BJ287" s="69" t="str">
        <f t="shared" si="351"/>
        <v/>
      </c>
      <c r="BK287" s="49" t="str">
        <f t="shared" si="352"/>
        <v/>
      </c>
      <c r="BL287" s="43" t="s">
        <v>0</v>
      </c>
      <c r="BM287" s="48" t="str">
        <f t="shared" si="353"/>
        <v/>
      </c>
      <c r="BN287" s="27" t="str">
        <f t="shared" si="354"/>
        <v/>
      </c>
      <c r="BO287" s="69" t="str">
        <f t="shared" si="355"/>
        <v/>
      </c>
      <c r="BP287" s="69" t="str">
        <f t="shared" si="316"/>
        <v/>
      </c>
      <c r="BQ287" s="27" t="str">
        <f t="shared" si="317"/>
        <v/>
      </c>
      <c r="BR287" s="27" t="str" cm="1">
        <f t="array" ref="BR287">IFERROR(""&amp;INDEX(regNatjecatelj_klub,DI287),"")</f>
        <v/>
      </c>
      <c r="BS287" s="82" t="str">
        <f t="shared" si="356"/>
        <v/>
      </c>
      <c r="BT287" s="62" t="str">
        <f t="shared" si="357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8"/>
        <v/>
      </c>
      <c r="CA287" s="27" t="str">
        <f t="shared" si="359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60"/>
        <v/>
      </c>
      <c r="CE287" s="27" t="str">
        <f>IF(BX287="","",MAX(CE$12:CE286)+1)</f>
        <v/>
      </c>
      <c r="CF287" s="27" t="str">
        <f t="shared" si="361"/>
        <v/>
      </c>
      <c r="CG287" s="62" t="str">
        <f t="shared" si="362"/>
        <v/>
      </c>
      <c r="CH287" s="43" t="s">
        <v>0</v>
      </c>
      <c r="CI287" s="16" t="str">
        <f t="shared" si="363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4"/>
        <v/>
      </c>
      <c r="CP287" s="69" t="str">
        <f t="shared" si="365"/>
        <v/>
      </c>
      <c r="CQ287" s="216" t="str">
        <f t="shared" si="366"/>
        <v/>
      </c>
      <c r="CR287" s="217" t="str">
        <f t="shared" si="314"/>
        <v/>
      </c>
      <c r="CS287" s="150" t="str">
        <f t="shared" si="318"/>
        <v/>
      </c>
      <c r="CT287" s="43" t="s">
        <v>0</v>
      </c>
      <c r="CU287" s="276" t="str">
        <f t="shared" si="367"/>
        <v xml:space="preserve">
</v>
      </c>
      <c r="CV287" s="43" t="s">
        <v>0</v>
      </c>
      <c r="CW287" s="236" t="str">
        <f t="shared" si="319"/>
        <v/>
      </c>
      <c r="CX287" t="s">
        <v>0</v>
      </c>
      <c r="CY287" s="119" t="str">
        <f t="shared" si="320"/>
        <v/>
      </c>
      <c r="CZ287" t="s">
        <v>0</v>
      </c>
      <c r="DA287" s="48" t="str">
        <f t="shared" si="321"/>
        <v/>
      </c>
      <c r="DB287" s="62" t="str">
        <f t="shared" si="322"/>
        <v/>
      </c>
      <c r="DC287" t="s">
        <v>0</v>
      </c>
      <c r="DD287" s="16" t="str">
        <f t="shared" si="368"/>
        <v/>
      </c>
      <c r="DE287" s="43" t="s">
        <v>0</v>
      </c>
      <c r="DF287" s="16" t="str">
        <f t="shared" si="369"/>
        <v/>
      </c>
      <c r="DG287" s="43" t="s">
        <v>0</v>
      </c>
      <c r="DH287" s="48" t="str">
        <f t="shared" si="370"/>
        <v/>
      </c>
      <c r="DI287" s="49" t="str">
        <f t="shared" si="371"/>
        <v/>
      </c>
      <c r="DJ287" s="43" t="s">
        <v>0</v>
      </c>
      <c r="DK287" s="48" t="str">
        <f t="shared" si="372"/>
        <v/>
      </c>
      <c r="DL287" s="49" t="str">
        <f t="shared" si="373"/>
        <v/>
      </c>
      <c r="DM287" s="43" t="s">
        <v>0</v>
      </c>
      <c r="DN287" s="48" t="str">
        <f t="shared" si="374"/>
        <v/>
      </c>
      <c r="DO287" s="49" t="str">
        <f t="shared" si="375"/>
        <v/>
      </c>
      <c r="DP287" s="43" t="s">
        <v>0</v>
      </c>
      <c r="DQ287" s="54" t="str">
        <f t="shared" si="376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7"/>
        <v/>
      </c>
      <c r="DU287" s="69" t="str">
        <f t="shared" si="323"/>
        <v/>
      </c>
      <c r="DV287" s="69" t="str">
        <f t="shared" si="378"/>
        <v/>
      </c>
      <c r="DW287" s="69" t="str">
        <f t="shared" si="379"/>
        <v/>
      </c>
      <c r="DX287" s="62" t="str">
        <f t="shared" si="380"/>
        <v/>
      </c>
      <c r="DY287" s="43" t="s">
        <v>0</v>
      </c>
      <c r="DZ287" s="54" t="str">
        <f>IF(AN287="","",MAX(DZ$12:DZ286)+1)</f>
        <v/>
      </c>
      <c r="EA287" s="69" t="str">
        <f t="shared" si="381"/>
        <v/>
      </c>
      <c r="EB287" s="69" t="str">
        <f t="shared" si="382"/>
        <v/>
      </c>
      <c r="EC287" s="69" t="str">
        <f t="shared" si="383"/>
        <v/>
      </c>
      <c r="ED287" s="69" t="str">
        <f t="shared" si="384"/>
        <v/>
      </c>
      <c r="EE287" s="69" t="str">
        <f t="shared" si="324"/>
        <v/>
      </c>
      <c r="EF287" s="69" t="str">
        <f t="shared" si="385"/>
        <v/>
      </c>
      <c r="EG287" s="69" t="str">
        <f t="shared" si="386"/>
        <v/>
      </c>
      <c r="EH287" s="69" t="str">
        <f t="shared" si="325"/>
        <v/>
      </c>
      <c r="EI287" s="69" t="str">
        <f t="shared" si="387"/>
        <v/>
      </c>
      <c r="EJ287" s="49" t="str">
        <f t="shared" si="388"/>
        <v/>
      </c>
      <c r="EK287" s="43" t="s">
        <v>0</v>
      </c>
      <c r="EL287" s="16" t="str">
        <f t="shared" si="389"/>
        <v/>
      </c>
      <c r="EM287" s="43" t="s">
        <v>0</v>
      </c>
      <c r="EN287" s="16" t="str">
        <f t="shared" si="326"/>
        <v/>
      </c>
      <c r="EO287" s="43" t="s">
        <v>0</v>
      </c>
      <c r="EP287" s="167" t="str">
        <f t="shared" si="390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7"/>
        <v/>
      </c>
      <c r="P288" s="43"/>
      <c r="Q288" s="48" t="str">
        <f t="shared" si="328"/>
        <v/>
      </c>
      <c r="R288" s="69" t="str">
        <f>IF(Q288="","",IF(COUNTIF(Q$12:Q287,Q288)=0,R287+1,R287))</f>
        <v/>
      </c>
      <c r="S288" s="69" t="str">
        <f t="shared" si="329"/>
        <v/>
      </c>
      <c r="T288" s="69" t="str">
        <f t="shared" si="330"/>
        <v/>
      </c>
      <c r="U288" s="62" t="str">
        <f t="shared" si="331"/>
        <v/>
      </c>
      <c r="V288" s="43" t="s">
        <v>0</v>
      </c>
      <c r="W288" s="209" t="str">
        <f t="shared" si="332"/>
        <v/>
      </c>
      <c r="X288" s="259" t="str">
        <f t="shared" si="333"/>
        <v/>
      </c>
      <c r="Y288" s="210" t="str">
        <f t="shared" si="315"/>
        <v/>
      </c>
      <c r="Z288" s="43" t="s">
        <v>0</v>
      </c>
      <c r="AA288" s="48" t="str">
        <f t="shared" si="334"/>
        <v/>
      </c>
      <c r="AB288" s="69" t="str">
        <f t="shared" si="335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6"/>
        <v/>
      </c>
      <c r="AI288" s="43" t="s">
        <v>0</v>
      </c>
      <c r="AJ288" s="209" t="str">
        <f t="shared" si="337"/>
        <v/>
      </c>
      <c r="AK288" s="150" t="str">
        <f t="shared" si="338"/>
        <v/>
      </c>
      <c r="AL288" s="43"/>
      <c r="AM288" s="48" t="str">
        <f t="shared" si="339"/>
        <v/>
      </c>
      <c r="AN288" s="27" t="str">
        <f t="shared" si="340"/>
        <v/>
      </c>
      <c r="AO288" s="69" t="str">
        <f t="shared" si="341"/>
        <v/>
      </c>
      <c r="AP288" s="69" t="str">
        <f t="shared" si="342"/>
        <v/>
      </c>
      <c r="AQ288" s="27" t="str">
        <f t="shared" si="343"/>
        <v/>
      </c>
      <c r="AR288" s="62" t="str">
        <f t="shared" si="344"/>
        <v/>
      </c>
      <c r="AS288" s="43" t="s">
        <v>0</v>
      </c>
      <c r="AT288" s="78" t="str">
        <f t="shared" si="345"/>
        <v/>
      </c>
      <c r="AU288" s="43" t="s">
        <v>0</v>
      </c>
      <c r="AV288" s="280" t="str">
        <f t="shared" si="391"/>
        <v/>
      </c>
      <c r="AW288" s="43" t="s">
        <v>0</v>
      </c>
      <c r="AX288" s="97"/>
      <c r="AY288" s="99"/>
      <c r="AZ288" s="43" t="s">
        <v>0</v>
      </c>
      <c r="BA288" s="236" t="str">
        <f t="shared" si="346"/>
        <v/>
      </c>
      <c r="BB288" s="43" t="s">
        <v>0</v>
      </c>
      <c r="BC288" s="48" t="str">
        <f t="shared" si="347"/>
        <v/>
      </c>
      <c r="BD288" s="69" t="str">
        <f>IF(AX288&amp;AY288="","",MAX(BD$12:BD287)+1)</f>
        <v/>
      </c>
      <c r="BE288" s="248" t="str">
        <f t="shared" si="348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9"/>
        <v/>
      </c>
      <c r="BI288" s="27" t="str">
        <f t="shared" si="350"/>
        <v/>
      </c>
      <c r="BJ288" s="69" t="str">
        <f t="shared" si="351"/>
        <v/>
      </c>
      <c r="BK288" s="49" t="str">
        <f t="shared" si="352"/>
        <v/>
      </c>
      <c r="BL288" s="43" t="s">
        <v>0</v>
      </c>
      <c r="BM288" s="48" t="str">
        <f t="shared" si="353"/>
        <v/>
      </c>
      <c r="BN288" s="27" t="str">
        <f t="shared" si="354"/>
        <v/>
      </c>
      <c r="BO288" s="69" t="str">
        <f t="shared" si="355"/>
        <v/>
      </c>
      <c r="BP288" s="69" t="str">
        <f t="shared" si="316"/>
        <v/>
      </c>
      <c r="BQ288" s="27" t="str">
        <f t="shared" si="317"/>
        <v/>
      </c>
      <c r="BR288" s="27" t="str" cm="1">
        <f t="array" ref="BR288">IFERROR(""&amp;INDEX(regNatjecatelj_klub,DI288),"")</f>
        <v/>
      </c>
      <c r="BS288" s="82" t="str">
        <f t="shared" si="356"/>
        <v/>
      </c>
      <c r="BT288" s="62" t="str">
        <f t="shared" si="357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8"/>
        <v/>
      </c>
      <c r="CA288" s="27" t="str">
        <f t="shared" si="359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60"/>
        <v/>
      </c>
      <c r="CE288" s="27" t="str">
        <f>IF(BX288="","",MAX(CE$12:CE287)+1)</f>
        <v/>
      </c>
      <c r="CF288" s="27" t="str">
        <f t="shared" si="361"/>
        <v/>
      </c>
      <c r="CG288" s="62" t="str">
        <f t="shared" si="362"/>
        <v/>
      </c>
      <c r="CH288" s="43" t="s">
        <v>0</v>
      </c>
      <c r="CI288" s="16" t="str">
        <f t="shared" si="363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4"/>
        <v/>
      </c>
      <c r="CP288" s="69" t="str">
        <f t="shared" si="365"/>
        <v/>
      </c>
      <c r="CQ288" s="216" t="str">
        <f t="shared" si="366"/>
        <v/>
      </c>
      <c r="CR288" s="217" t="str">
        <f t="shared" si="314"/>
        <v/>
      </c>
      <c r="CS288" s="150" t="str">
        <f t="shared" si="318"/>
        <v/>
      </c>
      <c r="CT288" s="43" t="s">
        <v>0</v>
      </c>
      <c r="CU288" s="276" t="str">
        <f t="shared" si="367"/>
        <v xml:space="preserve">
</v>
      </c>
      <c r="CV288" s="43" t="s">
        <v>0</v>
      </c>
      <c r="CW288" s="236" t="str">
        <f t="shared" si="319"/>
        <v/>
      </c>
      <c r="CX288" t="s">
        <v>0</v>
      </c>
      <c r="CY288" s="119" t="str">
        <f t="shared" si="320"/>
        <v/>
      </c>
      <c r="CZ288" t="s">
        <v>0</v>
      </c>
      <c r="DA288" s="48" t="str">
        <f t="shared" si="321"/>
        <v/>
      </c>
      <c r="DB288" s="62" t="str">
        <f t="shared" si="322"/>
        <v/>
      </c>
      <c r="DC288" t="s">
        <v>0</v>
      </c>
      <c r="DD288" s="16" t="str">
        <f t="shared" si="368"/>
        <v/>
      </c>
      <c r="DE288" s="43" t="s">
        <v>0</v>
      </c>
      <c r="DF288" s="16" t="str">
        <f t="shared" si="369"/>
        <v/>
      </c>
      <c r="DG288" s="43" t="s">
        <v>0</v>
      </c>
      <c r="DH288" s="48" t="str">
        <f t="shared" si="370"/>
        <v/>
      </c>
      <c r="DI288" s="49" t="str">
        <f t="shared" si="371"/>
        <v/>
      </c>
      <c r="DJ288" s="43" t="s">
        <v>0</v>
      </c>
      <c r="DK288" s="48" t="str">
        <f t="shared" si="372"/>
        <v/>
      </c>
      <c r="DL288" s="49" t="str">
        <f t="shared" si="373"/>
        <v/>
      </c>
      <c r="DM288" s="43" t="s">
        <v>0</v>
      </c>
      <c r="DN288" s="48" t="str">
        <f t="shared" si="374"/>
        <v/>
      </c>
      <c r="DO288" s="49" t="str">
        <f t="shared" si="375"/>
        <v/>
      </c>
      <c r="DP288" s="43" t="s">
        <v>0</v>
      </c>
      <c r="DQ288" s="54" t="str">
        <f t="shared" si="376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7"/>
        <v/>
      </c>
      <c r="DU288" s="69" t="str">
        <f t="shared" si="323"/>
        <v/>
      </c>
      <c r="DV288" s="69" t="str">
        <f t="shared" si="378"/>
        <v/>
      </c>
      <c r="DW288" s="69" t="str">
        <f t="shared" si="379"/>
        <v/>
      </c>
      <c r="DX288" s="62" t="str">
        <f t="shared" si="380"/>
        <v/>
      </c>
      <c r="DY288" s="43" t="s">
        <v>0</v>
      </c>
      <c r="DZ288" s="54" t="str">
        <f>IF(AN288="","",MAX(DZ$12:DZ287)+1)</f>
        <v/>
      </c>
      <c r="EA288" s="69" t="str">
        <f t="shared" si="381"/>
        <v/>
      </c>
      <c r="EB288" s="69" t="str">
        <f t="shared" si="382"/>
        <v/>
      </c>
      <c r="EC288" s="69" t="str">
        <f t="shared" si="383"/>
        <v/>
      </c>
      <c r="ED288" s="69" t="str">
        <f t="shared" si="384"/>
        <v/>
      </c>
      <c r="EE288" s="69" t="str">
        <f t="shared" si="324"/>
        <v/>
      </c>
      <c r="EF288" s="69" t="str">
        <f t="shared" si="385"/>
        <v/>
      </c>
      <c r="EG288" s="69" t="str">
        <f t="shared" si="386"/>
        <v/>
      </c>
      <c r="EH288" s="69" t="str">
        <f t="shared" si="325"/>
        <v/>
      </c>
      <c r="EI288" s="69" t="str">
        <f t="shared" si="387"/>
        <v/>
      </c>
      <c r="EJ288" s="49" t="str">
        <f t="shared" si="388"/>
        <v/>
      </c>
      <c r="EK288" s="43" t="s">
        <v>0</v>
      </c>
      <c r="EL288" s="16" t="str">
        <f t="shared" si="389"/>
        <v/>
      </c>
      <c r="EM288" s="43" t="s">
        <v>0</v>
      </c>
      <c r="EN288" s="16" t="str">
        <f t="shared" si="326"/>
        <v/>
      </c>
      <c r="EO288" s="43" t="s">
        <v>0</v>
      </c>
      <c r="EP288" s="167" t="str">
        <f t="shared" si="390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7"/>
        <v/>
      </c>
      <c r="P289" s="43"/>
      <c r="Q289" s="48" t="str">
        <f t="shared" si="328"/>
        <v/>
      </c>
      <c r="R289" s="69" t="str">
        <f>IF(Q289="","",IF(COUNTIF(Q$12:Q288,Q289)=0,R288+1,R288))</f>
        <v/>
      </c>
      <c r="S289" s="69" t="str">
        <f t="shared" si="329"/>
        <v/>
      </c>
      <c r="T289" s="69" t="str">
        <f t="shared" si="330"/>
        <v/>
      </c>
      <c r="U289" s="62" t="str">
        <f t="shared" si="331"/>
        <v/>
      </c>
      <c r="V289" s="43" t="s">
        <v>0</v>
      </c>
      <c r="W289" s="209" t="str">
        <f t="shared" si="332"/>
        <v/>
      </c>
      <c r="X289" s="259" t="str">
        <f t="shared" si="333"/>
        <v/>
      </c>
      <c r="Y289" s="210" t="str">
        <f t="shared" si="315"/>
        <v/>
      </c>
      <c r="Z289" s="43" t="s">
        <v>0</v>
      </c>
      <c r="AA289" s="48" t="str">
        <f t="shared" si="334"/>
        <v/>
      </c>
      <c r="AB289" s="69" t="str">
        <f t="shared" si="335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6"/>
        <v/>
      </c>
      <c r="AI289" s="43" t="s">
        <v>0</v>
      </c>
      <c r="AJ289" s="209" t="str">
        <f t="shared" si="337"/>
        <v/>
      </c>
      <c r="AK289" s="150" t="str">
        <f t="shared" si="338"/>
        <v/>
      </c>
      <c r="AL289" s="43"/>
      <c r="AM289" s="48" t="str">
        <f t="shared" si="339"/>
        <v/>
      </c>
      <c r="AN289" s="27" t="str">
        <f t="shared" si="340"/>
        <v/>
      </c>
      <c r="AO289" s="69" t="str">
        <f t="shared" si="341"/>
        <v/>
      </c>
      <c r="AP289" s="69" t="str">
        <f t="shared" si="342"/>
        <v/>
      </c>
      <c r="AQ289" s="27" t="str">
        <f t="shared" si="343"/>
        <v/>
      </c>
      <c r="AR289" s="62" t="str">
        <f t="shared" si="344"/>
        <v/>
      </c>
      <c r="AS289" s="43" t="s">
        <v>0</v>
      </c>
      <c r="AT289" s="78" t="str">
        <f t="shared" si="345"/>
        <v/>
      </c>
      <c r="AU289" s="43" t="s">
        <v>0</v>
      </c>
      <c r="AV289" s="280" t="str">
        <f t="shared" si="391"/>
        <v/>
      </c>
      <c r="AW289" s="43" t="s">
        <v>0</v>
      </c>
      <c r="AX289" s="97"/>
      <c r="AY289" s="99"/>
      <c r="AZ289" s="43" t="s">
        <v>0</v>
      </c>
      <c r="BA289" s="236" t="str">
        <f t="shared" si="346"/>
        <v/>
      </c>
      <c r="BB289" s="43" t="s">
        <v>0</v>
      </c>
      <c r="BC289" s="48" t="str">
        <f t="shared" si="347"/>
        <v/>
      </c>
      <c r="BD289" s="69" t="str">
        <f>IF(AX289&amp;AY289="","",MAX(BD$12:BD288)+1)</f>
        <v/>
      </c>
      <c r="BE289" s="248" t="str">
        <f t="shared" si="348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9"/>
        <v/>
      </c>
      <c r="BI289" s="27" t="str">
        <f t="shared" si="350"/>
        <v/>
      </c>
      <c r="BJ289" s="69" t="str">
        <f t="shared" si="351"/>
        <v/>
      </c>
      <c r="BK289" s="49" t="str">
        <f t="shared" si="352"/>
        <v/>
      </c>
      <c r="BL289" s="43" t="s">
        <v>0</v>
      </c>
      <c r="BM289" s="48" t="str">
        <f t="shared" si="353"/>
        <v/>
      </c>
      <c r="BN289" s="27" t="str">
        <f t="shared" si="354"/>
        <v/>
      </c>
      <c r="BO289" s="69" t="str">
        <f t="shared" si="355"/>
        <v/>
      </c>
      <c r="BP289" s="69" t="str">
        <f t="shared" si="316"/>
        <v/>
      </c>
      <c r="BQ289" s="27" t="str">
        <f t="shared" si="317"/>
        <v/>
      </c>
      <c r="BR289" s="27" t="str" cm="1">
        <f t="array" ref="BR289">IFERROR(""&amp;INDEX(regNatjecatelj_klub,DI289),"")</f>
        <v/>
      </c>
      <c r="BS289" s="82" t="str">
        <f t="shared" si="356"/>
        <v/>
      </c>
      <c r="BT289" s="62" t="str">
        <f t="shared" si="357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8"/>
        <v/>
      </c>
      <c r="CA289" s="27" t="str">
        <f t="shared" si="359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60"/>
        <v/>
      </c>
      <c r="CE289" s="27" t="str">
        <f>IF(BX289="","",MAX(CE$12:CE288)+1)</f>
        <v/>
      </c>
      <c r="CF289" s="27" t="str">
        <f t="shared" si="361"/>
        <v/>
      </c>
      <c r="CG289" s="62" t="str">
        <f t="shared" si="362"/>
        <v/>
      </c>
      <c r="CH289" s="43" t="s">
        <v>0</v>
      </c>
      <c r="CI289" s="16" t="str">
        <f t="shared" si="363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4"/>
        <v/>
      </c>
      <c r="CP289" s="69" t="str">
        <f t="shared" si="365"/>
        <v/>
      </c>
      <c r="CQ289" s="216" t="str">
        <f t="shared" si="366"/>
        <v/>
      </c>
      <c r="CR289" s="217" t="str">
        <f t="shared" si="314"/>
        <v/>
      </c>
      <c r="CS289" s="150" t="str">
        <f t="shared" si="318"/>
        <v/>
      </c>
      <c r="CT289" s="43" t="s">
        <v>0</v>
      </c>
      <c r="CU289" s="276" t="str">
        <f t="shared" si="367"/>
        <v xml:space="preserve">
</v>
      </c>
      <c r="CV289" s="43" t="s">
        <v>0</v>
      </c>
      <c r="CW289" s="236" t="str">
        <f t="shared" si="319"/>
        <v/>
      </c>
      <c r="CX289" t="s">
        <v>0</v>
      </c>
      <c r="CY289" s="119" t="str">
        <f t="shared" si="320"/>
        <v/>
      </c>
      <c r="CZ289" t="s">
        <v>0</v>
      </c>
      <c r="DA289" s="48" t="str">
        <f t="shared" si="321"/>
        <v/>
      </c>
      <c r="DB289" s="62" t="str">
        <f t="shared" si="322"/>
        <v/>
      </c>
      <c r="DC289" t="s">
        <v>0</v>
      </c>
      <c r="DD289" s="16" t="str">
        <f t="shared" si="368"/>
        <v/>
      </c>
      <c r="DE289" s="43" t="s">
        <v>0</v>
      </c>
      <c r="DF289" s="16" t="str">
        <f t="shared" si="369"/>
        <v/>
      </c>
      <c r="DG289" s="43" t="s">
        <v>0</v>
      </c>
      <c r="DH289" s="48" t="str">
        <f t="shared" si="370"/>
        <v/>
      </c>
      <c r="DI289" s="49" t="str">
        <f t="shared" si="371"/>
        <v/>
      </c>
      <c r="DJ289" s="43" t="s">
        <v>0</v>
      </c>
      <c r="DK289" s="48" t="str">
        <f t="shared" si="372"/>
        <v/>
      </c>
      <c r="DL289" s="49" t="str">
        <f t="shared" si="373"/>
        <v/>
      </c>
      <c r="DM289" s="43" t="s">
        <v>0</v>
      </c>
      <c r="DN289" s="48" t="str">
        <f t="shared" si="374"/>
        <v/>
      </c>
      <c r="DO289" s="49" t="str">
        <f t="shared" si="375"/>
        <v/>
      </c>
      <c r="DP289" s="43" t="s">
        <v>0</v>
      </c>
      <c r="DQ289" s="54" t="str">
        <f t="shared" si="376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7"/>
        <v/>
      </c>
      <c r="DU289" s="69" t="str">
        <f t="shared" si="323"/>
        <v/>
      </c>
      <c r="DV289" s="69" t="str">
        <f t="shared" si="378"/>
        <v/>
      </c>
      <c r="DW289" s="69" t="str">
        <f t="shared" si="379"/>
        <v/>
      </c>
      <c r="DX289" s="62" t="str">
        <f t="shared" si="380"/>
        <v/>
      </c>
      <c r="DY289" s="43" t="s">
        <v>0</v>
      </c>
      <c r="DZ289" s="54" t="str">
        <f>IF(AN289="","",MAX(DZ$12:DZ288)+1)</f>
        <v/>
      </c>
      <c r="EA289" s="69" t="str">
        <f t="shared" si="381"/>
        <v/>
      </c>
      <c r="EB289" s="69" t="str">
        <f t="shared" si="382"/>
        <v/>
      </c>
      <c r="EC289" s="69" t="str">
        <f t="shared" si="383"/>
        <v/>
      </c>
      <c r="ED289" s="69" t="str">
        <f t="shared" si="384"/>
        <v/>
      </c>
      <c r="EE289" s="69" t="str">
        <f t="shared" si="324"/>
        <v/>
      </c>
      <c r="EF289" s="69" t="str">
        <f t="shared" si="385"/>
        <v/>
      </c>
      <c r="EG289" s="69" t="str">
        <f t="shared" si="386"/>
        <v/>
      </c>
      <c r="EH289" s="69" t="str">
        <f t="shared" si="325"/>
        <v/>
      </c>
      <c r="EI289" s="69" t="str">
        <f t="shared" si="387"/>
        <v/>
      </c>
      <c r="EJ289" s="49" t="str">
        <f t="shared" si="388"/>
        <v/>
      </c>
      <c r="EK289" s="43" t="s">
        <v>0</v>
      </c>
      <c r="EL289" s="16" t="str">
        <f t="shared" si="389"/>
        <v/>
      </c>
      <c r="EM289" s="43" t="s">
        <v>0</v>
      </c>
      <c r="EN289" s="16" t="str">
        <f t="shared" si="326"/>
        <v/>
      </c>
      <c r="EO289" s="43" t="s">
        <v>0</v>
      </c>
      <c r="EP289" s="167" t="str">
        <f t="shared" si="390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7"/>
        <v/>
      </c>
      <c r="P290" s="43"/>
      <c r="Q290" s="48" t="str">
        <f t="shared" si="328"/>
        <v/>
      </c>
      <c r="R290" s="69" t="str">
        <f>IF(Q290="","",IF(COUNTIF(Q$12:Q289,Q290)=0,R289+1,R289))</f>
        <v/>
      </c>
      <c r="S290" s="69" t="str">
        <f t="shared" si="329"/>
        <v/>
      </c>
      <c r="T290" s="69" t="str">
        <f t="shared" si="330"/>
        <v/>
      </c>
      <c r="U290" s="62" t="str">
        <f t="shared" si="331"/>
        <v/>
      </c>
      <c r="V290" s="43" t="s">
        <v>0</v>
      </c>
      <c r="W290" s="209" t="str">
        <f t="shared" si="332"/>
        <v/>
      </c>
      <c r="X290" s="259" t="str">
        <f t="shared" si="333"/>
        <v/>
      </c>
      <c r="Y290" s="210" t="str">
        <f t="shared" si="315"/>
        <v/>
      </c>
      <c r="Z290" s="43" t="s">
        <v>0</v>
      </c>
      <c r="AA290" s="48" t="str">
        <f t="shared" si="334"/>
        <v/>
      </c>
      <c r="AB290" s="69" t="str">
        <f t="shared" si="335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6"/>
        <v/>
      </c>
      <c r="AI290" s="43" t="s">
        <v>0</v>
      </c>
      <c r="AJ290" s="209" t="str">
        <f t="shared" si="337"/>
        <v/>
      </c>
      <c r="AK290" s="150" t="str">
        <f t="shared" si="338"/>
        <v/>
      </c>
      <c r="AL290" s="43"/>
      <c r="AM290" s="48" t="str">
        <f t="shared" si="339"/>
        <v/>
      </c>
      <c r="AN290" s="27" t="str">
        <f t="shared" si="340"/>
        <v/>
      </c>
      <c r="AO290" s="69" t="str">
        <f t="shared" si="341"/>
        <v/>
      </c>
      <c r="AP290" s="69" t="str">
        <f t="shared" si="342"/>
        <v/>
      </c>
      <c r="AQ290" s="27" t="str">
        <f t="shared" si="343"/>
        <v/>
      </c>
      <c r="AR290" s="62" t="str">
        <f t="shared" si="344"/>
        <v/>
      </c>
      <c r="AS290" s="43" t="s">
        <v>0</v>
      </c>
      <c r="AT290" s="78" t="str">
        <f t="shared" si="345"/>
        <v/>
      </c>
      <c r="AU290" s="43" t="s">
        <v>0</v>
      </c>
      <c r="AV290" s="280" t="str">
        <f t="shared" si="391"/>
        <v/>
      </c>
      <c r="AW290" s="43" t="s">
        <v>0</v>
      </c>
      <c r="AX290" s="97"/>
      <c r="AY290" s="99"/>
      <c r="AZ290" s="43" t="s">
        <v>0</v>
      </c>
      <c r="BA290" s="236" t="str">
        <f t="shared" si="346"/>
        <v/>
      </c>
      <c r="BB290" s="43" t="s">
        <v>0</v>
      </c>
      <c r="BC290" s="48" t="str">
        <f t="shared" si="347"/>
        <v/>
      </c>
      <c r="BD290" s="69" t="str">
        <f>IF(AX290&amp;AY290="","",MAX(BD$12:BD289)+1)</f>
        <v/>
      </c>
      <c r="BE290" s="248" t="str">
        <f t="shared" si="348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9"/>
        <v/>
      </c>
      <c r="BI290" s="27" t="str">
        <f t="shared" si="350"/>
        <v/>
      </c>
      <c r="BJ290" s="69" t="str">
        <f t="shared" si="351"/>
        <v/>
      </c>
      <c r="BK290" s="49" t="str">
        <f t="shared" si="352"/>
        <v/>
      </c>
      <c r="BL290" s="43" t="s">
        <v>0</v>
      </c>
      <c r="BM290" s="48" t="str">
        <f t="shared" si="353"/>
        <v/>
      </c>
      <c r="BN290" s="27" t="str">
        <f t="shared" si="354"/>
        <v/>
      </c>
      <c r="BO290" s="69" t="str">
        <f t="shared" si="355"/>
        <v/>
      </c>
      <c r="BP290" s="69" t="str">
        <f t="shared" si="316"/>
        <v/>
      </c>
      <c r="BQ290" s="27" t="str">
        <f t="shared" si="317"/>
        <v/>
      </c>
      <c r="BR290" s="27" t="str" cm="1">
        <f t="array" ref="BR290">IFERROR(""&amp;INDEX(regNatjecatelj_klub,DI290),"")</f>
        <v/>
      </c>
      <c r="BS290" s="82" t="str">
        <f t="shared" si="356"/>
        <v/>
      </c>
      <c r="BT290" s="62" t="str">
        <f t="shared" si="357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8"/>
        <v/>
      </c>
      <c r="CA290" s="27" t="str">
        <f t="shared" si="359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60"/>
        <v/>
      </c>
      <c r="CE290" s="27" t="str">
        <f>IF(BX290="","",MAX(CE$12:CE289)+1)</f>
        <v/>
      </c>
      <c r="CF290" s="27" t="str">
        <f t="shared" si="361"/>
        <v/>
      </c>
      <c r="CG290" s="62" t="str">
        <f t="shared" si="362"/>
        <v/>
      </c>
      <c r="CH290" s="43" t="s">
        <v>0</v>
      </c>
      <c r="CI290" s="16" t="str">
        <f t="shared" si="363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4"/>
        <v/>
      </c>
      <c r="CP290" s="69" t="str">
        <f t="shared" si="365"/>
        <v/>
      </c>
      <c r="CQ290" s="216" t="str">
        <f t="shared" si="366"/>
        <v/>
      </c>
      <c r="CR290" s="217" t="str">
        <f t="shared" si="314"/>
        <v/>
      </c>
      <c r="CS290" s="150" t="str">
        <f t="shared" si="318"/>
        <v/>
      </c>
      <c r="CT290" s="43" t="s">
        <v>0</v>
      </c>
      <c r="CU290" s="276" t="str">
        <f t="shared" si="367"/>
        <v xml:space="preserve">
</v>
      </c>
      <c r="CV290" s="43" t="s">
        <v>0</v>
      </c>
      <c r="CW290" s="236" t="str">
        <f t="shared" si="319"/>
        <v/>
      </c>
      <c r="CX290" t="s">
        <v>0</v>
      </c>
      <c r="CY290" s="119" t="str">
        <f t="shared" si="320"/>
        <v/>
      </c>
      <c r="CZ290" t="s">
        <v>0</v>
      </c>
      <c r="DA290" s="48" t="str">
        <f t="shared" si="321"/>
        <v/>
      </c>
      <c r="DB290" s="62" t="str">
        <f t="shared" si="322"/>
        <v/>
      </c>
      <c r="DC290" t="s">
        <v>0</v>
      </c>
      <c r="DD290" s="16" t="str">
        <f t="shared" si="368"/>
        <v/>
      </c>
      <c r="DE290" s="43" t="s">
        <v>0</v>
      </c>
      <c r="DF290" s="16" t="str">
        <f t="shared" si="369"/>
        <v/>
      </c>
      <c r="DG290" s="43" t="s">
        <v>0</v>
      </c>
      <c r="DH290" s="48" t="str">
        <f t="shared" si="370"/>
        <v/>
      </c>
      <c r="DI290" s="49" t="str">
        <f t="shared" si="371"/>
        <v/>
      </c>
      <c r="DJ290" s="43" t="s">
        <v>0</v>
      </c>
      <c r="DK290" s="48" t="str">
        <f t="shared" si="372"/>
        <v/>
      </c>
      <c r="DL290" s="49" t="str">
        <f t="shared" si="373"/>
        <v/>
      </c>
      <c r="DM290" s="43" t="s">
        <v>0</v>
      </c>
      <c r="DN290" s="48" t="str">
        <f t="shared" si="374"/>
        <v/>
      </c>
      <c r="DO290" s="49" t="str">
        <f t="shared" si="375"/>
        <v/>
      </c>
      <c r="DP290" s="43" t="s">
        <v>0</v>
      </c>
      <c r="DQ290" s="54" t="str">
        <f t="shared" si="376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7"/>
        <v/>
      </c>
      <c r="DU290" s="69" t="str">
        <f t="shared" si="323"/>
        <v/>
      </c>
      <c r="DV290" s="69" t="str">
        <f t="shared" si="378"/>
        <v/>
      </c>
      <c r="DW290" s="69" t="str">
        <f t="shared" si="379"/>
        <v/>
      </c>
      <c r="DX290" s="62" t="str">
        <f t="shared" si="380"/>
        <v/>
      </c>
      <c r="DY290" s="43" t="s">
        <v>0</v>
      </c>
      <c r="DZ290" s="54" t="str">
        <f>IF(AN290="","",MAX(DZ$12:DZ289)+1)</f>
        <v/>
      </c>
      <c r="EA290" s="69" t="str">
        <f t="shared" si="381"/>
        <v/>
      </c>
      <c r="EB290" s="69" t="str">
        <f t="shared" si="382"/>
        <v/>
      </c>
      <c r="EC290" s="69" t="str">
        <f t="shared" si="383"/>
        <v/>
      </c>
      <c r="ED290" s="69" t="str">
        <f t="shared" si="384"/>
        <v/>
      </c>
      <c r="EE290" s="69" t="str">
        <f t="shared" si="324"/>
        <v/>
      </c>
      <c r="EF290" s="69" t="str">
        <f t="shared" si="385"/>
        <v/>
      </c>
      <c r="EG290" s="69" t="str">
        <f t="shared" si="386"/>
        <v/>
      </c>
      <c r="EH290" s="69" t="str">
        <f t="shared" si="325"/>
        <v/>
      </c>
      <c r="EI290" s="69" t="str">
        <f t="shared" si="387"/>
        <v/>
      </c>
      <c r="EJ290" s="49" t="str">
        <f t="shared" si="388"/>
        <v/>
      </c>
      <c r="EK290" s="43" t="s">
        <v>0</v>
      </c>
      <c r="EL290" s="16" t="str">
        <f t="shared" si="389"/>
        <v/>
      </c>
      <c r="EM290" s="43" t="s">
        <v>0</v>
      </c>
      <c r="EN290" s="16" t="str">
        <f t="shared" si="326"/>
        <v/>
      </c>
      <c r="EO290" s="43" t="s">
        <v>0</v>
      </c>
      <c r="EP290" s="167" t="str">
        <f t="shared" si="390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7"/>
        <v/>
      </c>
      <c r="P291" s="43"/>
      <c r="Q291" s="48" t="str">
        <f t="shared" si="328"/>
        <v/>
      </c>
      <c r="R291" s="69" t="str">
        <f>IF(Q291="","",IF(COUNTIF(Q$12:Q290,Q291)=0,R290+1,R290))</f>
        <v/>
      </c>
      <c r="S291" s="69" t="str">
        <f t="shared" si="329"/>
        <v/>
      </c>
      <c r="T291" s="69" t="str">
        <f t="shared" si="330"/>
        <v/>
      </c>
      <c r="U291" s="62" t="str">
        <f t="shared" si="331"/>
        <v/>
      </c>
      <c r="V291" s="43" t="s">
        <v>0</v>
      </c>
      <c r="W291" s="209" t="str">
        <f t="shared" si="332"/>
        <v/>
      </c>
      <c r="X291" s="259" t="str">
        <f t="shared" si="333"/>
        <v/>
      </c>
      <c r="Y291" s="210" t="str">
        <f t="shared" si="315"/>
        <v/>
      </c>
      <c r="Z291" s="43" t="s">
        <v>0</v>
      </c>
      <c r="AA291" s="48" t="str">
        <f t="shared" si="334"/>
        <v/>
      </c>
      <c r="AB291" s="69" t="str">
        <f t="shared" si="335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6"/>
        <v/>
      </c>
      <c r="AI291" s="43" t="s">
        <v>0</v>
      </c>
      <c r="AJ291" s="209" t="str">
        <f t="shared" si="337"/>
        <v/>
      </c>
      <c r="AK291" s="150" t="str">
        <f t="shared" si="338"/>
        <v/>
      </c>
      <c r="AL291" s="43"/>
      <c r="AM291" s="48" t="str">
        <f t="shared" si="339"/>
        <v/>
      </c>
      <c r="AN291" s="27" t="str">
        <f t="shared" si="340"/>
        <v/>
      </c>
      <c r="AO291" s="69" t="str">
        <f t="shared" si="341"/>
        <v/>
      </c>
      <c r="AP291" s="69" t="str">
        <f t="shared" si="342"/>
        <v/>
      </c>
      <c r="AQ291" s="27" t="str">
        <f t="shared" si="343"/>
        <v/>
      </c>
      <c r="AR291" s="62" t="str">
        <f t="shared" si="344"/>
        <v/>
      </c>
      <c r="AS291" s="43" t="s">
        <v>0</v>
      </c>
      <c r="AT291" s="78" t="str">
        <f t="shared" si="345"/>
        <v/>
      </c>
      <c r="AU291" s="43" t="s">
        <v>0</v>
      </c>
      <c r="AV291" s="280" t="str">
        <f t="shared" si="391"/>
        <v/>
      </c>
      <c r="AW291" s="43" t="s">
        <v>0</v>
      </c>
      <c r="AX291" s="97"/>
      <c r="AY291" s="99"/>
      <c r="AZ291" s="43" t="s">
        <v>0</v>
      </c>
      <c r="BA291" s="236" t="str">
        <f t="shared" si="346"/>
        <v/>
      </c>
      <c r="BB291" s="43" t="s">
        <v>0</v>
      </c>
      <c r="BC291" s="48" t="str">
        <f t="shared" si="347"/>
        <v/>
      </c>
      <c r="BD291" s="69" t="str">
        <f>IF(AX291&amp;AY291="","",MAX(BD$12:BD290)+1)</f>
        <v/>
      </c>
      <c r="BE291" s="248" t="str">
        <f t="shared" si="348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9"/>
        <v/>
      </c>
      <c r="BI291" s="27" t="str">
        <f t="shared" si="350"/>
        <v/>
      </c>
      <c r="BJ291" s="69" t="str">
        <f t="shared" si="351"/>
        <v/>
      </c>
      <c r="BK291" s="49" t="str">
        <f t="shared" si="352"/>
        <v/>
      </c>
      <c r="BL291" s="43" t="s">
        <v>0</v>
      </c>
      <c r="BM291" s="48" t="str">
        <f t="shared" si="353"/>
        <v/>
      </c>
      <c r="BN291" s="27" t="str">
        <f t="shared" si="354"/>
        <v/>
      </c>
      <c r="BO291" s="69" t="str">
        <f t="shared" si="355"/>
        <v/>
      </c>
      <c r="BP291" s="69" t="str">
        <f t="shared" si="316"/>
        <v/>
      </c>
      <c r="BQ291" s="27" t="str">
        <f t="shared" si="317"/>
        <v/>
      </c>
      <c r="BR291" s="27" t="str" cm="1">
        <f t="array" ref="BR291">IFERROR(""&amp;INDEX(regNatjecatelj_klub,DI291),"")</f>
        <v/>
      </c>
      <c r="BS291" s="82" t="str">
        <f t="shared" si="356"/>
        <v/>
      </c>
      <c r="BT291" s="62" t="str">
        <f t="shared" si="357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8"/>
        <v/>
      </c>
      <c r="CA291" s="27" t="str">
        <f t="shared" si="359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60"/>
        <v/>
      </c>
      <c r="CE291" s="27" t="str">
        <f>IF(BX291="","",MAX(CE$12:CE290)+1)</f>
        <v/>
      </c>
      <c r="CF291" s="27" t="str">
        <f t="shared" si="361"/>
        <v/>
      </c>
      <c r="CG291" s="62" t="str">
        <f t="shared" si="362"/>
        <v/>
      </c>
      <c r="CH291" s="43" t="s">
        <v>0</v>
      </c>
      <c r="CI291" s="16" t="str">
        <f t="shared" si="363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4"/>
        <v/>
      </c>
      <c r="CP291" s="69" t="str">
        <f t="shared" si="365"/>
        <v/>
      </c>
      <c r="CQ291" s="216" t="str">
        <f t="shared" si="366"/>
        <v/>
      </c>
      <c r="CR291" s="217" t="str">
        <f t="shared" si="314"/>
        <v/>
      </c>
      <c r="CS291" s="150" t="str">
        <f t="shared" si="318"/>
        <v/>
      </c>
      <c r="CT291" s="43" t="s">
        <v>0</v>
      </c>
      <c r="CU291" s="276" t="str">
        <f t="shared" si="367"/>
        <v xml:space="preserve">
</v>
      </c>
      <c r="CV291" s="43" t="s">
        <v>0</v>
      </c>
      <c r="CW291" s="236" t="str">
        <f t="shared" si="319"/>
        <v/>
      </c>
      <c r="CX291" t="s">
        <v>0</v>
      </c>
      <c r="CY291" s="119" t="str">
        <f t="shared" si="320"/>
        <v/>
      </c>
      <c r="CZ291" t="s">
        <v>0</v>
      </c>
      <c r="DA291" s="48" t="str">
        <f t="shared" si="321"/>
        <v/>
      </c>
      <c r="DB291" s="62" t="str">
        <f t="shared" si="322"/>
        <v/>
      </c>
      <c r="DC291" t="s">
        <v>0</v>
      </c>
      <c r="DD291" s="16" t="str">
        <f t="shared" si="368"/>
        <v/>
      </c>
      <c r="DE291" s="43" t="s">
        <v>0</v>
      </c>
      <c r="DF291" s="16" t="str">
        <f t="shared" si="369"/>
        <v/>
      </c>
      <c r="DG291" s="43" t="s">
        <v>0</v>
      </c>
      <c r="DH291" s="48" t="str">
        <f t="shared" si="370"/>
        <v/>
      </c>
      <c r="DI291" s="49" t="str">
        <f t="shared" si="371"/>
        <v/>
      </c>
      <c r="DJ291" s="43" t="s">
        <v>0</v>
      </c>
      <c r="DK291" s="48" t="str">
        <f t="shared" si="372"/>
        <v/>
      </c>
      <c r="DL291" s="49" t="str">
        <f t="shared" si="373"/>
        <v/>
      </c>
      <c r="DM291" s="43" t="s">
        <v>0</v>
      </c>
      <c r="DN291" s="48" t="str">
        <f t="shared" si="374"/>
        <v/>
      </c>
      <c r="DO291" s="49" t="str">
        <f t="shared" si="375"/>
        <v/>
      </c>
      <c r="DP291" s="43" t="s">
        <v>0</v>
      </c>
      <c r="DQ291" s="54" t="str">
        <f t="shared" si="376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7"/>
        <v/>
      </c>
      <c r="DU291" s="69" t="str">
        <f t="shared" si="323"/>
        <v/>
      </c>
      <c r="DV291" s="69" t="str">
        <f t="shared" si="378"/>
        <v/>
      </c>
      <c r="DW291" s="69" t="str">
        <f t="shared" si="379"/>
        <v/>
      </c>
      <c r="DX291" s="62" t="str">
        <f t="shared" si="380"/>
        <v/>
      </c>
      <c r="DY291" s="43" t="s">
        <v>0</v>
      </c>
      <c r="DZ291" s="54" t="str">
        <f>IF(AN291="","",MAX(DZ$12:DZ290)+1)</f>
        <v/>
      </c>
      <c r="EA291" s="69" t="str">
        <f t="shared" si="381"/>
        <v/>
      </c>
      <c r="EB291" s="69" t="str">
        <f t="shared" si="382"/>
        <v/>
      </c>
      <c r="EC291" s="69" t="str">
        <f t="shared" si="383"/>
        <v/>
      </c>
      <c r="ED291" s="69" t="str">
        <f t="shared" si="384"/>
        <v/>
      </c>
      <c r="EE291" s="69" t="str">
        <f t="shared" si="324"/>
        <v/>
      </c>
      <c r="EF291" s="69" t="str">
        <f t="shared" si="385"/>
        <v/>
      </c>
      <c r="EG291" s="69" t="str">
        <f t="shared" si="386"/>
        <v/>
      </c>
      <c r="EH291" s="69" t="str">
        <f t="shared" si="325"/>
        <v/>
      </c>
      <c r="EI291" s="69" t="str">
        <f t="shared" si="387"/>
        <v/>
      </c>
      <c r="EJ291" s="49" t="str">
        <f t="shared" si="388"/>
        <v/>
      </c>
      <c r="EK291" s="43" t="s">
        <v>0</v>
      </c>
      <c r="EL291" s="16" t="str">
        <f t="shared" si="389"/>
        <v/>
      </c>
      <c r="EM291" s="43" t="s">
        <v>0</v>
      </c>
      <c r="EN291" s="16" t="str">
        <f t="shared" si="326"/>
        <v/>
      </c>
      <c r="EO291" s="43" t="s">
        <v>0</v>
      </c>
      <c r="EP291" s="167" t="str">
        <f t="shared" si="390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7"/>
        <v/>
      </c>
      <c r="P292" s="43"/>
      <c r="Q292" s="48" t="str">
        <f t="shared" si="328"/>
        <v/>
      </c>
      <c r="R292" s="69" t="str">
        <f>IF(Q292="","",IF(COUNTIF(Q$12:Q291,Q292)=0,R291+1,R291))</f>
        <v/>
      </c>
      <c r="S292" s="69" t="str">
        <f t="shared" si="329"/>
        <v/>
      </c>
      <c r="T292" s="69" t="str">
        <f t="shared" si="330"/>
        <v/>
      </c>
      <c r="U292" s="62" t="str">
        <f t="shared" si="331"/>
        <v/>
      </c>
      <c r="V292" s="43" t="s">
        <v>0</v>
      </c>
      <c r="W292" s="209" t="str">
        <f t="shared" si="332"/>
        <v/>
      </c>
      <c r="X292" s="259" t="str">
        <f t="shared" si="333"/>
        <v/>
      </c>
      <c r="Y292" s="210" t="str">
        <f t="shared" si="315"/>
        <v/>
      </c>
      <c r="Z292" s="43" t="s">
        <v>0</v>
      </c>
      <c r="AA292" s="48" t="str">
        <f t="shared" si="334"/>
        <v/>
      </c>
      <c r="AB292" s="69" t="str">
        <f t="shared" si="335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6"/>
        <v/>
      </c>
      <c r="AI292" s="43" t="s">
        <v>0</v>
      </c>
      <c r="AJ292" s="209" t="str">
        <f t="shared" si="337"/>
        <v/>
      </c>
      <c r="AK292" s="150" t="str">
        <f t="shared" si="338"/>
        <v/>
      </c>
      <c r="AL292" s="43"/>
      <c r="AM292" s="48" t="str">
        <f t="shared" si="339"/>
        <v/>
      </c>
      <c r="AN292" s="27" t="str">
        <f t="shared" si="340"/>
        <v/>
      </c>
      <c r="AO292" s="69" t="str">
        <f t="shared" si="341"/>
        <v/>
      </c>
      <c r="AP292" s="69" t="str">
        <f t="shared" si="342"/>
        <v/>
      </c>
      <c r="AQ292" s="27" t="str">
        <f t="shared" si="343"/>
        <v/>
      </c>
      <c r="AR292" s="62" t="str">
        <f t="shared" si="344"/>
        <v/>
      </c>
      <c r="AS292" s="43" t="s">
        <v>0</v>
      </c>
      <c r="AT292" s="78" t="str">
        <f t="shared" si="345"/>
        <v/>
      </c>
      <c r="AU292" s="43" t="s">
        <v>0</v>
      </c>
      <c r="AV292" s="280" t="str">
        <f t="shared" si="391"/>
        <v/>
      </c>
      <c r="AW292" s="43" t="s">
        <v>0</v>
      </c>
      <c r="AX292" s="97"/>
      <c r="AY292" s="99"/>
      <c r="AZ292" s="43" t="s">
        <v>0</v>
      </c>
      <c r="BA292" s="236" t="str">
        <f t="shared" si="346"/>
        <v/>
      </c>
      <c r="BB292" s="43" t="s">
        <v>0</v>
      </c>
      <c r="BC292" s="48" t="str">
        <f t="shared" si="347"/>
        <v/>
      </c>
      <c r="BD292" s="69" t="str">
        <f>IF(AX292&amp;AY292="","",MAX(BD$12:BD291)+1)</f>
        <v/>
      </c>
      <c r="BE292" s="248" t="str">
        <f t="shared" si="348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9"/>
        <v/>
      </c>
      <c r="BI292" s="27" t="str">
        <f t="shared" si="350"/>
        <v/>
      </c>
      <c r="BJ292" s="69" t="str">
        <f t="shared" si="351"/>
        <v/>
      </c>
      <c r="BK292" s="49" t="str">
        <f t="shared" si="352"/>
        <v/>
      </c>
      <c r="BL292" s="43" t="s">
        <v>0</v>
      </c>
      <c r="BM292" s="48" t="str">
        <f t="shared" si="353"/>
        <v/>
      </c>
      <c r="BN292" s="27" t="str">
        <f t="shared" si="354"/>
        <v/>
      </c>
      <c r="BO292" s="69" t="str">
        <f t="shared" si="355"/>
        <v/>
      </c>
      <c r="BP292" s="69" t="str">
        <f t="shared" si="316"/>
        <v/>
      </c>
      <c r="BQ292" s="27" t="str">
        <f t="shared" si="317"/>
        <v/>
      </c>
      <c r="BR292" s="27" t="str" cm="1">
        <f t="array" ref="BR292">IFERROR(""&amp;INDEX(regNatjecatelj_klub,DI292),"")</f>
        <v/>
      </c>
      <c r="BS292" s="82" t="str">
        <f t="shared" si="356"/>
        <v/>
      </c>
      <c r="BT292" s="62" t="str">
        <f t="shared" si="357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8"/>
        <v/>
      </c>
      <c r="CA292" s="27" t="str">
        <f t="shared" si="359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60"/>
        <v/>
      </c>
      <c r="CE292" s="27" t="str">
        <f>IF(BX292="","",MAX(CE$12:CE291)+1)</f>
        <v/>
      </c>
      <c r="CF292" s="27" t="str">
        <f t="shared" si="361"/>
        <v/>
      </c>
      <c r="CG292" s="62" t="str">
        <f t="shared" si="362"/>
        <v/>
      </c>
      <c r="CH292" s="43" t="s">
        <v>0</v>
      </c>
      <c r="CI292" s="16" t="str">
        <f t="shared" si="363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4"/>
        <v/>
      </c>
      <c r="CP292" s="69" t="str">
        <f t="shared" si="365"/>
        <v/>
      </c>
      <c r="CQ292" s="216" t="str">
        <f t="shared" si="366"/>
        <v/>
      </c>
      <c r="CR292" s="217" t="str">
        <f t="shared" si="314"/>
        <v/>
      </c>
      <c r="CS292" s="150" t="str">
        <f t="shared" si="318"/>
        <v/>
      </c>
      <c r="CT292" s="43" t="s">
        <v>0</v>
      </c>
      <c r="CU292" s="276" t="str">
        <f t="shared" si="367"/>
        <v xml:space="preserve">
</v>
      </c>
      <c r="CV292" s="43" t="s">
        <v>0</v>
      </c>
      <c r="CW292" s="236" t="str">
        <f t="shared" si="319"/>
        <v/>
      </c>
      <c r="CX292" t="s">
        <v>0</v>
      </c>
      <c r="CY292" s="119" t="str">
        <f t="shared" si="320"/>
        <v/>
      </c>
      <c r="CZ292" t="s">
        <v>0</v>
      </c>
      <c r="DA292" s="48" t="str">
        <f t="shared" si="321"/>
        <v/>
      </c>
      <c r="DB292" s="62" t="str">
        <f t="shared" si="322"/>
        <v/>
      </c>
      <c r="DC292" t="s">
        <v>0</v>
      </c>
      <c r="DD292" s="16" t="str">
        <f t="shared" si="368"/>
        <v/>
      </c>
      <c r="DE292" s="43" t="s">
        <v>0</v>
      </c>
      <c r="DF292" s="16" t="str">
        <f t="shared" si="369"/>
        <v/>
      </c>
      <c r="DG292" s="43" t="s">
        <v>0</v>
      </c>
      <c r="DH292" s="48" t="str">
        <f t="shared" si="370"/>
        <v/>
      </c>
      <c r="DI292" s="49" t="str">
        <f t="shared" si="371"/>
        <v/>
      </c>
      <c r="DJ292" s="43" t="s">
        <v>0</v>
      </c>
      <c r="DK292" s="48" t="str">
        <f t="shared" si="372"/>
        <v/>
      </c>
      <c r="DL292" s="49" t="str">
        <f t="shared" si="373"/>
        <v/>
      </c>
      <c r="DM292" s="43" t="s">
        <v>0</v>
      </c>
      <c r="DN292" s="48" t="str">
        <f t="shared" si="374"/>
        <v/>
      </c>
      <c r="DO292" s="49" t="str">
        <f t="shared" si="375"/>
        <v/>
      </c>
      <c r="DP292" s="43" t="s">
        <v>0</v>
      </c>
      <c r="DQ292" s="54" t="str">
        <f t="shared" si="376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7"/>
        <v/>
      </c>
      <c r="DU292" s="69" t="str">
        <f t="shared" si="323"/>
        <v/>
      </c>
      <c r="DV292" s="69" t="str">
        <f t="shared" si="378"/>
        <v/>
      </c>
      <c r="DW292" s="69" t="str">
        <f t="shared" si="379"/>
        <v/>
      </c>
      <c r="DX292" s="62" t="str">
        <f t="shared" si="380"/>
        <v/>
      </c>
      <c r="DY292" s="43" t="s">
        <v>0</v>
      </c>
      <c r="DZ292" s="54" t="str">
        <f>IF(AN292="","",MAX(DZ$12:DZ291)+1)</f>
        <v/>
      </c>
      <c r="EA292" s="69" t="str">
        <f t="shared" si="381"/>
        <v/>
      </c>
      <c r="EB292" s="69" t="str">
        <f t="shared" si="382"/>
        <v/>
      </c>
      <c r="EC292" s="69" t="str">
        <f t="shared" si="383"/>
        <v/>
      </c>
      <c r="ED292" s="69" t="str">
        <f t="shared" si="384"/>
        <v/>
      </c>
      <c r="EE292" s="69" t="str">
        <f t="shared" si="324"/>
        <v/>
      </c>
      <c r="EF292" s="69" t="str">
        <f t="shared" si="385"/>
        <v/>
      </c>
      <c r="EG292" s="69" t="str">
        <f t="shared" si="386"/>
        <v/>
      </c>
      <c r="EH292" s="69" t="str">
        <f t="shared" si="325"/>
        <v/>
      </c>
      <c r="EI292" s="69" t="str">
        <f t="shared" si="387"/>
        <v/>
      </c>
      <c r="EJ292" s="49" t="str">
        <f t="shared" si="388"/>
        <v/>
      </c>
      <c r="EK292" s="43" t="s">
        <v>0</v>
      </c>
      <c r="EL292" s="16" t="str">
        <f t="shared" si="389"/>
        <v/>
      </c>
      <c r="EM292" s="43" t="s">
        <v>0</v>
      </c>
      <c r="EN292" s="16" t="str">
        <f t="shared" si="326"/>
        <v/>
      </c>
      <c r="EO292" s="43" t="s">
        <v>0</v>
      </c>
      <c r="EP292" s="167" t="str">
        <f t="shared" si="390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7"/>
        <v/>
      </c>
      <c r="P293" s="43"/>
      <c r="Q293" s="48" t="str">
        <f t="shared" si="328"/>
        <v/>
      </c>
      <c r="R293" s="69" t="str">
        <f>IF(Q293="","",IF(COUNTIF(Q$12:Q292,Q293)=0,R292+1,R292))</f>
        <v/>
      </c>
      <c r="S293" s="69" t="str">
        <f t="shared" si="329"/>
        <v/>
      </c>
      <c r="T293" s="69" t="str">
        <f t="shared" si="330"/>
        <v/>
      </c>
      <c r="U293" s="62" t="str">
        <f t="shared" si="331"/>
        <v/>
      </c>
      <c r="V293" s="43" t="s">
        <v>0</v>
      </c>
      <c r="W293" s="209" t="str">
        <f t="shared" si="332"/>
        <v/>
      </c>
      <c r="X293" s="259" t="str">
        <f t="shared" si="333"/>
        <v/>
      </c>
      <c r="Y293" s="210" t="str">
        <f t="shared" si="315"/>
        <v/>
      </c>
      <c r="Z293" s="43" t="s">
        <v>0</v>
      </c>
      <c r="AA293" s="48" t="str">
        <f t="shared" si="334"/>
        <v/>
      </c>
      <c r="AB293" s="69" t="str">
        <f t="shared" si="335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6"/>
        <v/>
      </c>
      <c r="AI293" s="43" t="s">
        <v>0</v>
      </c>
      <c r="AJ293" s="209" t="str">
        <f t="shared" si="337"/>
        <v/>
      </c>
      <c r="AK293" s="150" t="str">
        <f t="shared" si="338"/>
        <v/>
      </c>
      <c r="AL293" s="43"/>
      <c r="AM293" s="48" t="str">
        <f t="shared" si="339"/>
        <v/>
      </c>
      <c r="AN293" s="27" t="str">
        <f t="shared" si="340"/>
        <v/>
      </c>
      <c r="AO293" s="69" t="str">
        <f t="shared" si="341"/>
        <v/>
      </c>
      <c r="AP293" s="69" t="str">
        <f t="shared" si="342"/>
        <v/>
      </c>
      <c r="AQ293" s="27" t="str">
        <f t="shared" si="343"/>
        <v/>
      </c>
      <c r="AR293" s="62" t="str">
        <f t="shared" si="344"/>
        <v/>
      </c>
      <c r="AS293" s="43" t="s">
        <v>0</v>
      </c>
      <c r="AT293" s="78" t="str">
        <f t="shared" si="345"/>
        <v/>
      </c>
      <c r="AU293" s="43" t="s">
        <v>0</v>
      </c>
      <c r="AV293" s="280" t="str">
        <f t="shared" si="391"/>
        <v/>
      </c>
      <c r="AW293" s="43" t="s">
        <v>0</v>
      </c>
      <c r="AX293" s="97"/>
      <c r="AY293" s="99"/>
      <c r="AZ293" s="43" t="s">
        <v>0</v>
      </c>
      <c r="BA293" s="236" t="str">
        <f t="shared" si="346"/>
        <v/>
      </c>
      <c r="BB293" s="43" t="s">
        <v>0</v>
      </c>
      <c r="BC293" s="48" t="str">
        <f t="shared" si="347"/>
        <v/>
      </c>
      <c r="BD293" s="69" t="str">
        <f>IF(AX293&amp;AY293="","",MAX(BD$12:BD292)+1)</f>
        <v/>
      </c>
      <c r="BE293" s="248" t="str">
        <f t="shared" si="348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9"/>
        <v/>
      </c>
      <c r="BI293" s="27" t="str">
        <f t="shared" si="350"/>
        <v/>
      </c>
      <c r="BJ293" s="69" t="str">
        <f t="shared" si="351"/>
        <v/>
      </c>
      <c r="BK293" s="49" t="str">
        <f t="shared" si="352"/>
        <v/>
      </c>
      <c r="BL293" s="43" t="s">
        <v>0</v>
      </c>
      <c r="BM293" s="48" t="str">
        <f t="shared" si="353"/>
        <v/>
      </c>
      <c r="BN293" s="27" t="str">
        <f t="shared" si="354"/>
        <v/>
      </c>
      <c r="BO293" s="69" t="str">
        <f t="shared" si="355"/>
        <v/>
      </c>
      <c r="BP293" s="69" t="str">
        <f t="shared" si="316"/>
        <v/>
      </c>
      <c r="BQ293" s="27" t="str">
        <f t="shared" si="317"/>
        <v/>
      </c>
      <c r="BR293" s="27" t="str" cm="1">
        <f t="array" ref="BR293">IFERROR(""&amp;INDEX(regNatjecatelj_klub,DI293),"")</f>
        <v/>
      </c>
      <c r="BS293" s="82" t="str">
        <f t="shared" si="356"/>
        <v/>
      </c>
      <c r="BT293" s="62" t="str">
        <f t="shared" si="357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8"/>
        <v/>
      </c>
      <c r="CA293" s="27" t="str">
        <f t="shared" si="359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60"/>
        <v/>
      </c>
      <c r="CE293" s="27" t="str">
        <f>IF(BX293="","",MAX(CE$12:CE292)+1)</f>
        <v/>
      </c>
      <c r="CF293" s="27" t="str">
        <f t="shared" si="361"/>
        <v/>
      </c>
      <c r="CG293" s="62" t="str">
        <f t="shared" si="362"/>
        <v/>
      </c>
      <c r="CH293" s="43" t="s">
        <v>0</v>
      </c>
      <c r="CI293" s="16" t="str">
        <f t="shared" si="363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4"/>
        <v/>
      </c>
      <c r="CP293" s="69" t="str">
        <f t="shared" si="365"/>
        <v/>
      </c>
      <c r="CQ293" s="216" t="str">
        <f t="shared" si="366"/>
        <v/>
      </c>
      <c r="CR293" s="217" t="str">
        <f t="shared" si="314"/>
        <v/>
      </c>
      <c r="CS293" s="150" t="str">
        <f t="shared" si="318"/>
        <v/>
      </c>
      <c r="CT293" s="43" t="s">
        <v>0</v>
      </c>
      <c r="CU293" s="276" t="str">
        <f t="shared" si="367"/>
        <v xml:space="preserve">
</v>
      </c>
      <c r="CV293" s="43" t="s">
        <v>0</v>
      </c>
      <c r="CW293" s="236" t="str">
        <f t="shared" si="319"/>
        <v/>
      </c>
      <c r="CX293" t="s">
        <v>0</v>
      </c>
      <c r="CY293" s="119" t="str">
        <f t="shared" si="320"/>
        <v/>
      </c>
      <c r="CZ293" t="s">
        <v>0</v>
      </c>
      <c r="DA293" s="48" t="str">
        <f t="shared" si="321"/>
        <v/>
      </c>
      <c r="DB293" s="62" t="str">
        <f t="shared" si="322"/>
        <v/>
      </c>
      <c r="DC293" t="s">
        <v>0</v>
      </c>
      <c r="DD293" s="16" t="str">
        <f t="shared" si="368"/>
        <v/>
      </c>
      <c r="DE293" s="43" t="s">
        <v>0</v>
      </c>
      <c r="DF293" s="16" t="str">
        <f t="shared" si="369"/>
        <v/>
      </c>
      <c r="DG293" s="43" t="s">
        <v>0</v>
      </c>
      <c r="DH293" s="48" t="str">
        <f t="shared" si="370"/>
        <v/>
      </c>
      <c r="DI293" s="49" t="str">
        <f t="shared" si="371"/>
        <v/>
      </c>
      <c r="DJ293" s="43" t="s">
        <v>0</v>
      </c>
      <c r="DK293" s="48" t="str">
        <f t="shared" si="372"/>
        <v/>
      </c>
      <c r="DL293" s="49" t="str">
        <f t="shared" si="373"/>
        <v/>
      </c>
      <c r="DM293" s="43" t="s">
        <v>0</v>
      </c>
      <c r="DN293" s="48" t="str">
        <f t="shared" si="374"/>
        <v/>
      </c>
      <c r="DO293" s="49" t="str">
        <f t="shared" si="375"/>
        <v/>
      </c>
      <c r="DP293" s="43" t="s">
        <v>0</v>
      </c>
      <c r="DQ293" s="54" t="str">
        <f t="shared" si="376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7"/>
        <v/>
      </c>
      <c r="DU293" s="69" t="str">
        <f t="shared" si="323"/>
        <v/>
      </c>
      <c r="DV293" s="69" t="str">
        <f t="shared" si="378"/>
        <v/>
      </c>
      <c r="DW293" s="69" t="str">
        <f t="shared" si="379"/>
        <v/>
      </c>
      <c r="DX293" s="62" t="str">
        <f t="shared" si="380"/>
        <v/>
      </c>
      <c r="DY293" s="43" t="s">
        <v>0</v>
      </c>
      <c r="DZ293" s="54" t="str">
        <f>IF(AN293="","",MAX(DZ$12:DZ292)+1)</f>
        <v/>
      </c>
      <c r="EA293" s="69" t="str">
        <f t="shared" si="381"/>
        <v/>
      </c>
      <c r="EB293" s="69" t="str">
        <f t="shared" si="382"/>
        <v/>
      </c>
      <c r="EC293" s="69" t="str">
        <f t="shared" si="383"/>
        <v/>
      </c>
      <c r="ED293" s="69" t="str">
        <f t="shared" si="384"/>
        <v/>
      </c>
      <c r="EE293" s="69" t="str">
        <f t="shared" si="324"/>
        <v/>
      </c>
      <c r="EF293" s="69" t="str">
        <f t="shared" si="385"/>
        <v/>
      </c>
      <c r="EG293" s="69" t="str">
        <f t="shared" si="386"/>
        <v/>
      </c>
      <c r="EH293" s="69" t="str">
        <f t="shared" si="325"/>
        <v/>
      </c>
      <c r="EI293" s="69" t="str">
        <f t="shared" si="387"/>
        <v/>
      </c>
      <c r="EJ293" s="49" t="str">
        <f t="shared" si="388"/>
        <v/>
      </c>
      <c r="EK293" s="43" t="s">
        <v>0</v>
      </c>
      <c r="EL293" s="16" t="str">
        <f t="shared" si="389"/>
        <v/>
      </c>
      <c r="EM293" s="43" t="s">
        <v>0</v>
      </c>
      <c r="EN293" s="16" t="str">
        <f t="shared" si="326"/>
        <v/>
      </c>
      <c r="EO293" s="43" t="s">
        <v>0</v>
      </c>
      <c r="EP293" s="167" t="str">
        <f t="shared" si="390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7"/>
        <v/>
      </c>
      <c r="P294" s="43"/>
      <c r="Q294" s="48" t="str">
        <f t="shared" si="328"/>
        <v/>
      </c>
      <c r="R294" s="69" t="str">
        <f>IF(Q294="","",IF(COUNTIF(Q$12:Q293,Q294)=0,R293+1,R293))</f>
        <v/>
      </c>
      <c r="S294" s="69" t="str">
        <f t="shared" si="329"/>
        <v/>
      </c>
      <c r="T294" s="69" t="str">
        <f t="shared" si="330"/>
        <v/>
      </c>
      <c r="U294" s="62" t="str">
        <f t="shared" si="331"/>
        <v/>
      </c>
      <c r="V294" s="43" t="s">
        <v>0</v>
      </c>
      <c r="W294" s="209" t="str">
        <f t="shared" si="332"/>
        <v/>
      </c>
      <c r="X294" s="259" t="str">
        <f t="shared" si="333"/>
        <v/>
      </c>
      <c r="Y294" s="210" t="str">
        <f t="shared" si="315"/>
        <v/>
      </c>
      <c r="Z294" s="43" t="s">
        <v>0</v>
      </c>
      <c r="AA294" s="48" t="str">
        <f t="shared" si="334"/>
        <v/>
      </c>
      <c r="AB294" s="69" t="str">
        <f t="shared" si="335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6"/>
        <v/>
      </c>
      <c r="AI294" s="43" t="s">
        <v>0</v>
      </c>
      <c r="AJ294" s="209" t="str">
        <f t="shared" si="337"/>
        <v/>
      </c>
      <c r="AK294" s="150" t="str">
        <f t="shared" si="338"/>
        <v/>
      </c>
      <c r="AL294" s="43"/>
      <c r="AM294" s="48" t="str">
        <f t="shared" si="339"/>
        <v/>
      </c>
      <c r="AN294" s="27" t="str">
        <f t="shared" si="340"/>
        <v/>
      </c>
      <c r="AO294" s="69" t="str">
        <f t="shared" si="341"/>
        <v/>
      </c>
      <c r="AP294" s="69" t="str">
        <f t="shared" si="342"/>
        <v/>
      </c>
      <c r="AQ294" s="27" t="str">
        <f t="shared" si="343"/>
        <v/>
      </c>
      <c r="AR294" s="62" t="str">
        <f t="shared" si="344"/>
        <v/>
      </c>
      <c r="AS294" s="43" t="s">
        <v>0</v>
      </c>
      <c r="AT294" s="78" t="str">
        <f t="shared" si="345"/>
        <v/>
      </c>
      <c r="AU294" s="43" t="s">
        <v>0</v>
      </c>
      <c r="AV294" s="280" t="str">
        <f t="shared" si="391"/>
        <v/>
      </c>
      <c r="AW294" s="43" t="s">
        <v>0</v>
      </c>
      <c r="AX294" s="97"/>
      <c r="AY294" s="99"/>
      <c r="AZ294" s="43" t="s">
        <v>0</v>
      </c>
      <c r="BA294" s="236" t="str">
        <f t="shared" si="346"/>
        <v/>
      </c>
      <c r="BB294" s="43" t="s">
        <v>0</v>
      </c>
      <c r="BC294" s="48" t="str">
        <f t="shared" si="347"/>
        <v/>
      </c>
      <c r="BD294" s="69" t="str">
        <f>IF(AX294&amp;AY294="","",MAX(BD$12:BD293)+1)</f>
        <v/>
      </c>
      <c r="BE294" s="248" t="str">
        <f t="shared" si="348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9"/>
        <v/>
      </c>
      <c r="BI294" s="27" t="str">
        <f t="shared" si="350"/>
        <v/>
      </c>
      <c r="BJ294" s="69" t="str">
        <f t="shared" si="351"/>
        <v/>
      </c>
      <c r="BK294" s="49" t="str">
        <f t="shared" si="352"/>
        <v/>
      </c>
      <c r="BL294" s="43" t="s">
        <v>0</v>
      </c>
      <c r="BM294" s="48" t="str">
        <f t="shared" si="353"/>
        <v/>
      </c>
      <c r="BN294" s="27" t="str">
        <f t="shared" si="354"/>
        <v/>
      </c>
      <c r="BO294" s="69" t="str">
        <f t="shared" si="355"/>
        <v/>
      </c>
      <c r="BP294" s="69" t="str">
        <f t="shared" si="316"/>
        <v/>
      </c>
      <c r="BQ294" s="27" t="str">
        <f t="shared" si="317"/>
        <v/>
      </c>
      <c r="BR294" s="27" t="str" cm="1">
        <f t="array" ref="BR294">IFERROR(""&amp;INDEX(regNatjecatelj_klub,DI294),"")</f>
        <v/>
      </c>
      <c r="BS294" s="82" t="str">
        <f t="shared" si="356"/>
        <v/>
      </c>
      <c r="BT294" s="62" t="str">
        <f t="shared" si="357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8"/>
        <v/>
      </c>
      <c r="CA294" s="27" t="str">
        <f t="shared" si="359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60"/>
        <v/>
      </c>
      <c r="CE294" s="27" t="str">
        <f>IF(BX294="","",MAX(CE$12:CE293)+1)</f>
        <v/>
      </c>
      <c r="CF294" s="27" t="str">
        <f t="shared" si="361"/>
        <v/>
      </c>
      <c r="CG294" s="62" t="str">
        <f t="shared" si="362"/>
        <v/>
      </c>
      <c r="CH294" s="43" t="s">
        <v>0</v>
      </c>
      <c r="CI294" s="16" t="str">
        <f t="shared" si="363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4"/>
        <v/>
      </c>
      <c r="CP294" s="69" t="str">
        <f t="shared" si="365"/>
        <v/>
      </c>
      <c r="CQ294" s="216" t="str">
        <f t="shared" si="366"/>
        <v/>
      </c>
      <c r="CR294" s="217" t="str">
        <f t="shared" si="314"/>
        <v/>
      </c>
      <c r="CS294" s="150" t="str">
        <f t="shared" si="318"/>
        <v/>
      </c>
      <c r="CT294" s="43" t="s">
        <v>0</v>
      </c>
      <c r="CU294" s="276" t="str">
        <f t="shared" si="367"/>
        <v xml:space="preserve">
</v>
      </c>
      <c r="CV294" s="43" t="s">
        <v>0</v>
      </c>
      <c r="CW294" s="236" t="str">
        <f t="shared" si="319"/>
        <v/>
      </c>
      <c r="CX294" t="s">
        <v>0</v>
      </c>
      <c r="CY294" s="119" t="str">
        <f t="shared" si="320"/>
        <v/>
      </c>
      <c r="CZ294" t="s">
        <v>0</v>
      </c>
      <c r="DA294" s="48" t="str">
        <f t="shared" si="321"/>
        <v/>
      </c>
      <c r="DB294" s="62" t="str">
        <f t="shared" si="322"/>
        <v/>
      </c>
      <c r="DC294" t="s">
        <v>0</v>
      </c>
      <c r="DD294" s="16" t="str">
        <f t="shared" si="368"/>
        <v/>
      </c>
      <c r="DE294" s="43" t="s">
        <v>0</v>
      </c>
      <c r="DF294" s="16" t="str">
        <f t="shared" si="369"/>
        <v/>
      </c>
      <c r="DG294" s="43" t="s">
        <v>0</v>
      </c>
      <c r="DH294" s="48" t="str">
        <f t="shared" si="370"/>
        <v/>
      </c>
      <c r="DI294" s="49" t="str">
        <f t="shared" si="371"/>
        <v/>
      </c>
      <c r="DJ294" s="43" t="s">
        <v>0</v>
      </c>
      <c r="DK294" s="48" t="str">
        <f t="shared" si="372"/>
        <v/>
      </c>
      <c r="DL294" s="49" t="str">
        <f t="shared" si="373"/>
        <v/>
      </c>
      <c r="DM294" s="43" t="s">
        <v>0</v>
      </c>
      <c r="DN294" s="48" t="str">
        <f t="shared" si="374"/>
        <v/>
      </c>
      <c r="DO294" s="49" t="str">
        <f t="shared" si="375"/>
        <v/>
      </c>
      <c r="DP294" s="43" t="s">
        <v>0</v>
      </c>
      <c r="DQ294" s="54" t="str">
        <f t="shared" si="376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7"/>
        <v/>
      </c>
      <c r="DU294" s="69" t="str">
        <f t="shared" si="323"/>
        <v/>
      </c>
      <c r="DV294" s="69" t="str">
        <f t="shared" si="378"/>
        <v/>
      </c>
      <c r="DW294" s="69" t="str">
        <f t="shared" si="379"/>
        <v/>
      </c>
      <c r="DX294" s="62" t="str">
        <f t="shared" si="380"/>
        <v/>
      </c>
      <c r="DY294" s="43" t="s">
        <v>0</v>
      </c>
      <c r="DZ294" s="54" t="str">
        <f>IF(AN294="","",MAX(DZ$12:DZ293)+1)</f>
        <v/>
      </c>
      <c r="EA294" s="69" t="str">
        <f t="shared" si="381"/>
        <v/>
      </c>
      <c r="EB294" s="69" t="str">
        <f t="shared" si="382"/>
        <v/>
      </c>
      <c r="EC294" s="69" t="str">
        <f t="shared" si="383"/>
        <v/>
      </c>
      <c r="ED294" s="69" t="str">
        <f t="shared" si="384"/>
        <v/>
      </c>
      <c r="EE294" s="69" t="str">
        <f t="shared" si="324"/>
        <v/>
      </c>
      <c r="EF294" s="69" t="str">
        <f t="shared" si="385"/>
        <v/>
      </c>
      <c r="EG294" s="69" t="str">
        <f t="shared" si="386"/>
        <v/>
      </c>
      <c r="EH294" s="69" t="str">
        <f t="shared" si="325"/>
        <v/>
      </c>
      <c r="EI294" s="69" t="str">
        <f t="shared" si="387"/>
        <v/>
      </c>
      <c r="EJ294" s="49" t="str">
        <f t="shared" si="388"/>
        <v/>
      </c>
      <c r="EK294" s="43" t="s">
        <v>0</v>
      </c>
      <c r="EL294" s="16" t="str">
        <f t="shared" si="389"/>
        <v/>
      </c>
      <c r="EM294" s="43" t="s">
        <v>0</v>
      </c>
      <c r="EN294" s="16" t="str">
        <f t="shared" si="326"/>
        <v/>
      </c>
      <c r="EO294" s="43" t="s">
        <v>0</v>
      </c>
      <c r="EP294" s="167" t="str">
        <f t="shared" si="390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7"/>
        <v/>
      </c>
      <c r="P295" s="43"/>
      <c r="Q295" s="48" t="str">
        <f t="shared" si="328"/>
        <v/>
      </c>
      <c r="R295" s="69" t="str">
        <f>IF(Q295="","",IF(COUNTIF(Q$12:Q294,Q295)=0,R294+1,R294))</f>
        <v/>
      </c>
      <c r="S295" s="69" t="str">
        <f t="shared" si="329"/>
        <v/>
      </c>
      <c r="T295" s="69" t="str">
        <f t="shared" si="330"/>
        <v/>
      </c>
      <c r="U295" s="62" t="str">
        <f t="shared" si="331"/>
        <v/>
      </c>
      <c r="V295" s="43" t="s">
        <v>0</v>
      </c>
      <c r="W295" s="209" t="str">
        <f t="shared" si="332"/>
        <v/>
      </c>
      <c r="X295" s="259" t="str">
        <f t="shared" si="333"/>
        <v/>
      </c>
      <c r="Y295" s="210" t="str">
        <f t="shared" si="315"/>
        <v/>
      </c>
      <c r="Z295" s="43" t="s">
        <v>0</v>
      </c>
      <c r="AA295" s="48" t="str">
        <f t="shared" si="334"/>
        <v/>
      </c>
      <c r="AB295" s="69" t="str">
        <f t="shared" si="335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6"/>
        <v/>
      </c>
      <c r="AI295" s="43" t="s">
        <v>0</v>
      </c>
      <c r="AJ295" s="209" t="str">
        <f t="shared" si="337"/>
        <v/>
      </c>
      <c r="AK295" s="150" t="str">
        <f t="shared" si="338"/>
        <v/>
      </c>
      <c r="AL295" s="43"/>
      <c r="AM295" s="48" t="str">
        <f t="shared" si="339"/>
        <v/>
      </c>
      <c r="AN295" s="27" t="str">
        <f t="shared" si="340"/>
        <v/>
      </c>
      <c r="AO295" s="69" t="str">
        <f t="shared" si="341"/>
        <v/>
      </c>
      <c r="AP295" s="69" t="str">
        <f t="shared" si="342"/>
        <v/>
      </c>
      <c r="AQ295" s="27" t="str">
        <f t="shared" si="343"/>
        <v/>
      </c>
      <c r="AR295" s="62" t="str">
        <f t="shared" si="344"/>
        <v/>
      </c>
      <c r="AS295" s="43" t="s">
        <v>0</v>
      </c>
      <c r="AT295" s="78" t="str">
        <f t="shared" si="345"/>
        <v/>
      </c>
      <c r="AU295" s="43" t="s">
        <v>0</v>
      </c>
      <c r="AV295" s="280" t="str">
        <f t="shared" si="391"/>
        <v/>
      </c>
      <c r="AW295" s="43" t="s">
        <v>0</v>
      </c>
      <c r="AX295" s="97"/>
      <c r="AY295" s="99"/>
      <c r="AZ295" s="43" t="s">
        <v>0</v>
      </c>
      <c r="BA295" s="236" t="str">
        <f t="shared" si="346"/>
        <v/>
      </c>
      <c r="BB295" s="43" t="s">
        <v>0</v>
      </c>
      <c r="BC295" s="48" t="str">
        <f t="shared" si="347"/>
        <v/>
      </c>
      <c r="BD295" s="69" t="str">
        <f>IF(AX295&amp;AY295="","",MAX(BD$12:BD294)+1)</f>
        <v/>
      </c>
      <c r="BE295" s="248" t="str">
        <f t="shared" si="348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9"/>
        <v/>
      </c>
      <c r="BI295" s="27" t="str">
        <f t="shared" si="350"/>
        <v/>
      </c>
      <c r="BJ295" s="69" t="str">
        <f t="shared" si="351"/>
        <v/>
      </c>
      <c r="BK295" s="49" t="str">
        <f t="shared" si="352"/>
        <v/>
      </c>
      <c r="BL295" s="43" t="s">
        <v>0</v>
      </c>
      <c r="BM295" s="48" t="str">
        <f t="shared" si="353"/>
        <v/>
      </c>
      <c r="BN295" s="27" t="str">
        <f t="shared" si="354"/>
        <v/>
      </c>
      <c r="BO295" s="69" t="str">
        <f t="shared" si="355"/>
        <v/>
      </c>
      <c r="BP295" s="69" t="str">
        <f t="shared" si="316"/>
        <v/>
      </c>
      <c r="BQ295" s="27" t="str">
        <f t="shared" si="317"/>
        <v/>
      </c>
      <c r="BR295" s="27" t="str" cm="1">
        <f t="array" ref="BR295">IFERROR(""&amp;INDEX(regNatjecatelj_klub,DI295),"")</f>
        <v/>
      </c>
      <c r="BS295" s="82" t="str">
        <f t="shared" si="356"/>
        <v/>
      </c>
      <c r="BT295" s="62" t="str">
        <f t="shared" si="357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8"/>
        <v/>
      </c>
      <c r="CA295" s="27" t="str">
        <f t="shared" si="359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60"/>
        <v/>
      </c>
      <c r="CE295" s="27" t="str">
        <f>IF(BX295="","",MAX(CE$12:CE294)+1)</f>
        <v/>
      </c>
      <c r="CF295" s="27" t="str">
        <f t="shared" si="361"/>
        <v/>
      </c>
      <c r="CG295" s="62" t="str">
        <f t="shared" si="362"/>
        <v/>
      </c>
      <c r="CH295" s="43" t="s">
        <v>0</v>
      </c>
      <c r="CI295" s="16" t="str">
        <f t="shared" si="363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4"/>
        <v/>
      </c>
      <c r="CP295" s="69" t="str">
        <f t="shared" si="365"/>
        <v/>
      </c>
      <c r="CQ295" s="216" t="str">
        <f t="shared" si="366"/>
        <v/>
      </c>
      <c r="CR295" s="217" t="str">
        <f t="shared" si="314"/>
        <v/>
      </c>
      <c r="CS295" s="150" t="str">
        <f t="shared" si="318"/>
        <v/>
      </c>
      <c r="CT295" s="43" t="s">
        <v>0</v>
      </c>
      <c r="CU295" s="276" t="str">
        <f t="shared" si="367"/>
        <v xml:space="preserve">
</v>
      </c>
      <c r="CV295" s="43" t="s">
        <v>0</v>
      </c>
      <c r="CW295" s="236" t="str">
        <f t="shared" si="319"/>
        <v/>
      </c>
      <c r="CX295" t="s">
        <v>0</v>
      </c>
      <c r="CY295" s="119" t="str">
        <f t="shared" si="320"/>
        <v/>
      </c>
      <c r="CZ295" t="s">
        <v>0</v>
      </c>
      <c r="DA295" s="48" t="str">
        <f t="shared" si="321"/>
        <v/>
      </c>
      <c r="DB295" s="62" t="str">
        <f t="shared" si="322"/>
        <v/>
      </c>
      <c r="DC295" t="s">
        <v>0</v>
      </c>
      <c r="DD295" s="16" t="str">
        <f t="shared" si="368"/>
        <v/>
      </c>
      <c r="DE295" s="43" t="s">
        <v>0</v>
      </c>
      <c r="DF295" s="16" t="str">
        <f t="shared" si="369"/>
        <v/>
      </c>
      <c r="DG295" s="43" t="s">
        <v>0</v>
      </c>
      <c r="DH295" s="48" t="str">
        <f t="shared" si="370"/>
        <v/>
      </c>
      <c r="DI295" s="49" t="str">
        <f t="shared" si="371"/>
        <v/>
      </c>
      <c r="DJ295" s="43" t="s">
        <v>0</v>
      </c>
      <c r="DK295" s="48" t="str">
        <f t="shared" si="372"/>
        <v/>
      </c>
      <c r="DL295" s="49" t="str">
        <f t="shared" si="373"/>
        <v/>
      </c>
      <c r="DM295" s="43" t="s">
        <v>0</v>
      </c>
      <c r="DN295" s="48" t="str">
        <f t="shared" si="374"/>
        <v/>
      </c>
      <c r="DO295" s="49" t="str">
        <f t="shared" si="375"/>
        <v/>
      </c>
      <c r="DP295" s="43" t="s">
        <v>0</v>
      </c>
      <c r="DQ295" s="54" t="str">
        <f t="shared" si="376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7"/>
        <v/>
      </c>
      <c r="DU295" s="69" t="str">
        <f t="shared" si="323"/>
        <v/>
      </c>
      <c r="DV295" s="69" t="str">
        <f t="shared" si="378"/>
        <v/>
      </c>
      <c r="DW295" s="69" t="str">
        <f t="shared" si="379"/>
        <v/>
      </c>
      <c r="DX295" s="62" t="str">
        <f t="shared" si="380"/>
        <v/>
      </c>
      <c r="DY295" s="43" t="s">
        <v>0</v>
      </c>
      <c r="DZ295" s="54" t="str">
        <f>IF(AN295="","",MAX(DZ$12:DZ294)+1)</f>
        <v/>
      </c>
      <c r="EA295" s="69" t="str">
        <f t="shared" si="381"/>
        <v/>
      </c>
      <c r="EB295" s="69" t="str">
        <f t="shared" si="382"/>
        <v/>
      </c>
      <c r="EC295" s="69" t="str">
        <f t="shared" si="383"/>
        <v/>
      </c>
      <c r="ED295" s="69" t="str">
        <f t="shared" si="384"/>
        <v/>
      </c>
      <c r="EE295" s="69" t="str">
        <f t="shared" si="324"/>
        <v/>
      </c>
      <c r="EF295" s="69" t="str">
        <f t="shared" si="385"/>
        <v/>
      </c>
      <c r="EG295" s="69" t="str">
        <f t="shared" si="386"/>
        <v/>
      </c>
      <c r="EH295" s="69" t="str">
        <f t="shared" si="325"/>
        <v/>
      </c>
      <c r="EI295" s="69" t="str">
        <f t="shared" si="387"/>
        <v/>
      </c>
      <c r="EJ295" s="49" t="str">
        <f t="shared" si="388"/>
        <v/>
      </c>
      <c r="EK295" s="43" t="s">
        <v>0</v>
      </c>
      <c r="EL295" s="16" t="str">
        <f t="shared" si="389"/>
        <v/>
      </c>
      <c r="EM295" s="43" t="s">
        <v>0</v>
      </c>
      <c r="EN295" s="16" t="str">
        <f t="shared" si="326"/>
        <v/>
      </c>
      <c r="EO295" s="43" t="s">
        <v>0</v>
      </c>
      <c r="EP295" s="167" t="str">
        <f t="shared" si="390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7"/>
        <v/>
      </c>
      <c r="P296" s="43"/>
      <c r="Q296" s="48" t="str">
        <f t="shared" si="328"/>
        <v/>
      </c>
      <c r="R296" s="69" t="str">
        <f>IF(Q296="","",IF(COUNTIF(Q$12:Q295,Q296)=0,R295+1,R295))</f>
        <v/>
      </c>
      <c r="S296" s="69" t="str">
        <f t="shared" si="329"/>
        <v/>
      </c>
      <c r="T296" s="69" t="str">
        <f t="shared" si="330"/>
        <v/>
      </c>
      <c r="U296" s="62" t="str">
        <f t="shared" si="331"/>
        <v/>
      </c>
      <c r="V296" s="43" t="s">
        <v>0</v>
      </c>
      <c r="W296" s="209" t="str">
        <f t="shared" si="332"/>
        <v/>
      </c>
      <c r="X296" s="259" t="str">
        <f t="shared" si="333"/>
        <v/>
      </c>
      <c r="Y296" s="210" t="str">
        <f t="shared" si="315"/>
        <v/>
      </c>
      <c r="Z296" s="43" t="s">
        <v>0</v>
      </c>
      <c r="AA296" s="48" t="str">
        <f t="shared" si="334"/>
        <v/>
      </c>
      <c r="AB296" s="69" t="str">
        <f t="shared" si="335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6"/>
        <v/>
      </c>
      <c r="AI296" s="43" t="s">
        <v>0</v>
      </c>
      <c r="AJ296" s="209" t="str">
        <f t="shared" si="337"/>
        <v/>
      </c>
      <c r="AK296" s="150" t="str">
        <f t="shared" si="338"/>
        <v/>
      </c>
      <c r="AL296" s="43"/>
      <c r="AM296" s="48" t="str">
        <f t="shared" si="339"/>
        <v/>
      </c>
      <c r="AN296" s="27" t="str">
        <f t="shared" si="340"/>
        <v/>
      </c>
      <c r="AO296" s="69" t="str">
        <f t="shared" si="341"/>
        <v/>
      </c>
      <c r="AP296" s="69" t="str">
        <f t="shared" si="342"/>
        <v/>
      </c>
      <c r="AQ296" s="27" t="str">
        <f t="shared" si="343"/>
        <v/>
      </c>
      <c r="AR296" s="62" t="str">
        <f t="shared" si="344"/>
        <v/>
      </c>
      <c r="AS296" s="43" t="s">
        <v>0</v>
      </c>
      <c r="AT296" s="78" t="str">
        <f t="shared" si="345"/>
        <v/>
      </c>
      <c r="AU296" s="43" t="s">
        <v>0</v>
      </c>
      <c r="AV296" s="280" t="str">
        <f t="shared" si="391"/>
        <v/>
      </c>
      <c r="AW296" s="43" t="s">
        <v>0</v>
      </c>
      <c r="AX296" s="97"/>
      <c r="AY296" s="99"/>
      <c r="AZ296" s="43" t="s">
        <v>0</v>
      </c>
      <c r="BA296" s="236" t="str">
        <f t="shared" si="346"/>
        <v/>
      </c>
      <c r="BB296" s="43" t="s">
        <v>0</v>
      </c>
      <c r="BC296" s="48" t="str">
        <f t="shared" si="347"/>
        <v/>
      </c>
      <c r="BD296" s="69" t="str">
        <f>IF(AX296&amp;AY296="","",MAX(BD$12:BD295)+1)</f>
        <v/>
      </c>
      <c r="BE296" s="248" t="str">
        <f t="shared" si="348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9"/>
        <v/>
      </c>
      <c r="BI296" s="27" t="str">
        <f t="shared" si="350"/>
        <v/>
      </c>
      <c r="BJ296" s="69" t="str">
        <f t="shared" si="351"/>
        <v/>
      </c>
      <c r="BK296" s="49" t="str">
        <f t="shared" si="352"/>
        <v/>
      </c>
      <c r="BL296" s="43" t="s">
        <v>0</v>
      </c>
      <c r="BM296" s="48" t="str">
        <f t="shared" si="353"/>
        <v/>
      </c>
      <c r="BN296" s="27" t="str">
        <f t="shared" si="354"/>
        <v/>
      </c>
      <c r="BO296" s="69" t="str">
        <f t="shared" si="355"/>
        <v/>
      </c>
      <c r="BP296" s="69" t="str">
        <f t="shared" si="316"/>
        <v/>
      </c>
      <c r="BQ296" s="27" t="str">
        <f t="shared" si="317"/>
        <v/>
      </c>
      <c r="BR296" s="27" t="str" cm="1">
        <f t="array" ref="BR296">IFERROR(""&amp;INDEX(regNatjecatelj_klub,DI296),"")</f>
        <v/>
      </c>
      <c r="BS296" s="82" t="str">
        <f t="shared" si="356"/>
        <v/>
      </c>
      <c r="BT296" s="62" t="str">
        <f t="shared" si="357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8"/>
        <v/>
      </c>
      <c r="CA296" s="27" t="str">
        <f t="shared" si="359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60"/>
        <v/>
      </c>
      <c r="CE296" s="27" t="str">
        <f>IF(BX296="","",MAX(CE$12:CE295)+1)</f>
        <v/>
      </c>
      <c r="CF296" s="27" t="str">
        <f t="shared" si="361"/>
        <v/>
      </c>
      <c r="CG296" s="62" t="str">
        <f t="shared" si="362"/>
        <v/>
      </c>
      <c r="CH296" s="43" t="s">
        <v>0</v>
      </c>
      <c r="CI296" s="16" t="str">
        <f t="shared" si="363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4"/>
        <v/>
      </c>
      <c r="CP296" s="69" t="str">
        <f t="shared" si="365"/>
        <v/>
      </c>
      <c r="CQ296" s="216" t="str">
        <f t="shared" si="366"/>
        <v/>
      </c>
      <c r="CR296" s="217" t="str">
        <f t="shared" si="314"/>
        <v/>
      </c>
      <c r="CS296" s="150" t="str">
        <f t="shared" si="318"/>
        <v/>
      </c>
      <c r="CT296" s="43" t="s">
        <v>0</v>
      </c>
      <c r="CU296" s="276" t="str">
        <f t="shared" si="367"/>
        <v xml:space="preserve">
</v>
      </c>
      <c r="CV296" s="43" t="s">
        <v>0</v>
      </c>
      <c r="CW296" s="236" t="str">
        <f t="shared" si="319"/>
        <v/>
      </c>
      <c r="CX296" t="s">
        <v>0</v>
      </c>
      <c r="CY296" s="119" t="str">
        <f t="shared" si="320"/>
        <v/>
      </c>
      <c r="CZ296" t="s">
        <v>0</v>
      </c>
      <c r="DA296" s="48" t="str">
        <f t="shared" si="321"/>
        <v/>
      </c>
      <c r="DB296" s="62" t="str">
        <f t="shared" si="322"/>
        <v/>
      </c>
      <c r="DC296" t="s">
        <v>0</v>
      </c>
      <c r="DD296" s="16" t="str">
        <f t="shared" si="368"/>
        <v/>
      </c>
      <c r="DE296" s="43" t="s">
        <v>0</v>
      </c>
      <c r="DF296" s="16" t="str">
        <f t="shared" si="369"/>
        <v/>
      </c>
      <c r="DG296" s="43" t="s">
        <v>0</v>
      </c>
      <c r="DH296" s="48" t="str">
        <f t="shared" si="370"/>
        <v/>
      </c>
      <c r="DI296" s="49" t="str">
        <f t="shared" si="371"/>
        <v/>
      </c>
      <c r="DJ296" s="43" t="s">
        <v>0</v>
      </c>
      <c r="DK296" s="48" t="str">
        <f t="shared" si="372"/>
        <v/>
      </c>
      <c r="DL296" s="49" t="str">
        <f t="shared" si="373"/>
        <v/>
      </c>
      <c r="DM296" s="43" t="s">
        <v>0</v>
      </c>
      <c r="DN296" s="48" t="str">
        <f t="shared" si="374"/>
        <v/>
      </c>
      <c r="DO296" s="49" t="str">
        <f t="shared" si="375"/>
        <v/>
      </c>
      <c r="DP296" s="43" t="s">
        <v>0</v>
      </c>
      <c r="DQ296" s="54" t="str">
        <f t="shared" si="376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7"/>
        <v/>
      </c>
      <c r="DU296" s="69" t="str">
        <f t="shared" si="323"/>
        <v/>
      </c>
      <c r="DV296" s="69" t="str">
        <f t="shared" si="378"/>
        <v/>
      </c>
      <c r="DW296" s="69" t="str">
        <f t="shared" si="379"/>
        <v/>
      </c>
      <c r="DX296" s="62" t="str">
        <f t="shared" si="380"/>
        <v/>
      </c>
      <c r="DY296" s="43" t="s">
        <v>0</v>
      </c>
      <c r="DZ296" s="54" t="str">
        <f>IF(AN296="","",MAX(DZ$12:DZ295)+1)</f>
        <v/>
      </c>
      <c r="EA296" s="69" t="str">
        <f t="shared" si="381"/>
        <v/>
      </c>
      <c r="EB296" s="69" t="str">
        <f t="shared" si="382"/>
        <v/>
      </c>
      <c r="EC296" s="69" t="str">
        <f t="shared" si="383"/>
        <v/>
      </c>
      <c r="ED296" s="69" t="str">
        <f t="shared" si="384"/>
        <v/>
      </c>
      <c r="EE296" s="69" t="str">
        <f t="shared" si="324"/>
        <v/>
      </c>
      <c r="EF296" s="69" t="str">
        <f t="shared" si="385"/>
        <v/>
      </c>
      <c r="EG296" s="69" t="str">
        <f t="shared" si="386"/>
        <v/>
      </c>
      <c r="EH296" s="69" t="str">
        <f t="shared" si="325"/>
        <v/>
      </c>
      <c r="EI296" s="69" t="str">
        <f t="shared" si="387"/>
        <v/>
      </c>
      <c r="EJ296" s="49" t="str">
        <f t="shared" si="388"/>
        <v/>
      </c>
      <c r="EK296" s="43" t="s">
        <v>0</v>
      </c>
      <c r="EL296" s="16" t="str">
        <f t="shared" si="389"/>
        <v/>
      </c>
      <c r="EM296" s="43" t="s">
        <v>0</v>
      </c>
      <c r="EN296" s="16" t="str">
        <f t="shared" si="326"/>
        <v/>
      </c>
      <c r="EO296" s="43" t="s">
        <v>0</v>
      </c>
      <c r="EP296" s="167" t="str">
        <f t="shared" si="390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7"/>
        <v/>
      </c>
      <c r="P297" s="43"/>
      <c r="Q297" s="48" t="str">
        <f t="shared" si="328"/>
        <v/>
      </c>
      <c r="R297" s="69" t="str">
        <f>IF(Q297="","",IF(COUNTIF(Q$12:Q296,Q297)=0,R296+1,R296))</f>
        <v/>
      </c>
      <c r="S297" s="69" t="str">
        <f t="shared" si="329"/>
        <v/>
      </c>
      <c r="T297" s="69" t="str">
        <f t="shared" si="330"/>
        <v/>
      </c>
      <c r="U297" s="62" t="str">
        <f t="shared" si="331"/>
        <v/>
      </c>
      <c r="V297" s="43" t="s">
        <v>0</v>
      </c>
      <c r="W297" s="209" t="str">
        <f t="shared" si="332"/>
        <v/>
      </c>
      <c r="X297" s="259" t="str">
        <f t="shared" si="333"/>
        <v/>
      </c>
      <c r="Y297" s="210" t="str">
        <f t="shared" si="315"/>
        <v/>
      </c>
      <c r="Z297" s="43" t="s">
        <v>0</v>
      </c>
      <c r="AA297" s="48" t="str">
        <f t="shared" si="334"/>
        <v/>
      </c>
      <c r="AB297" s="69" t="str">
        <f t="shared" si="335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6"/>
        <v/>
      </c>
      <c r="AI297" s="43" t="s">
        <v>0</v>
      </c>
      <c r="AJ297" s="209" t="str">
        <f t="shared" si="337"/>
        <v/>
      </c>
      <c r="AK297" s="150" t="str">
        <f t="shared" si="338"/>
        <v/>
      </c>
      <c r="AL297" s="43"/>
      <c r="AM297" s="48" t="str">
        <f t="shared" si="339"/>
        <v/>
      </c>
      <c r="AN297" s="27" t="str">
        <f t="shared" si="340"/>
        <v/>
      </c>
      <c r="AO297" s="69" t="str">
        <f t="shared" si="341"/>
        <v/>
      </c>
      <c r="AP297" s="69" t="str">
        <f t="shared" si="342"/>
        <v/>
      </c>
      <c r="AQ297" s="27" t="str">
        <f t="shared" si="343"/>
        <v/>
      </c>
      <c r="AR297" s="62" t="str">
        <f t="shared" si="344"/>
        <v/>
      </c>
      <c r="AS297" s="43" t="s">
        <v>0</v>
      </c>
      <c r="AT297" s="78" t="str">
        <f t="shared" si="345"/>
        <v/>
      </c>
      <c r="AU297" s="43" t="s">
        <v>0</v>
      </c>
      <c r="AV297" s="280" t="str">
        <f t="shared" si="391"/>
        <v/>
      </c>
      <c r="AW297" s="43" t="s">
        <v>0</v>
      </c>
      <c r="AX297" s="97"/>
      <c r="AY297" s="99"/>
      <c r="AZ297" s="43" t="s">
        <v>0</v>
      </c>
      <c r="BA297" s="236" t="str">
        <f t="shared" si="346"/>
        <v/>
      </c>
      <c r="BB297" s="43" t="s">
        <v>0</v>
      </c>
      <c r="BC297" s="48" t="str">
        <f t="shared" si="347"/>
        <v/>
      </c>
      <c r="BD297" s="69" t="str">
        <f>IF(AX297&amp;AY297="","",MAX(BD$12:BD296)+1)</f>
        <v/>
      </c>
      <c r="BE297" s="248" t="str">
        <f t="shared" si="348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9"/>
        <v/>
      </c>
      <c r="BI297" s="27" t="str">
        <f t="shared" si="350"/>
        <v/>
      </c>
      <c r="BJ297" s="69" t="str">
        <f t="shared" si="351"/>
        <v/>
      </c>
      <c r="BK297" s="49" t="str">
        <f t="shared" si="352"/>
        <v/>
      </c>
      <c r="BL297" s="43" t="s">
        <v>0</v>
      </c>
      <c r="BM297" s="48" t="str">
        <f t="shared" si="353"/>
        <v/>
      </c>
      <c r="BN297" s="27" t="str">
        <f t="shared" si="354"/>
        <v/>
      </c>
      <c r="BO297" s="69" t="str">
        <f t="shared" si="355"/>
        <v/>
      </c>
      <c r="BP297" s="69" t="str">
        <f t="shared" si="316"/>
        <v/>
      </c>
      <c r="BQ297" s="27" t="str">
        <f t="shared" si="317"/>
        <v/>
      </c>
      <c r="BR297" s="27" t="str" cm="1">
        <f t="array" ref="BR297">IFERROR(""&amp;INDEX(regNatjecatelj_klub,DI297),"")</f>
        <v/>
      </c>
      <c r="BS297" s="82" t="str">
        <f t="shared" si="356"/>
        <v/>
      </c>
      <c r="BT297" s="62" t="str">
        <f t="shared" si="357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8"/>
        <v/>
      </c>
      <c r="CA297" s="27" t="str">
        <f t="shared" si="359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60"/>
        <v/>
      </c>
      <c r="CE297" s="27" t="str">
        <f>IF(BX297="","",MAX(CE$12:CE296)+1)</f>
        <v/>
      </c>
      <c r="CF297" s="27" t="str">
        <f t="shared" si="361"/>
        <v/>
      </c>
      <c r="CG297" s="62" t="str">
        <f t="shared" si="362"/>
        <v/>
      </c>
      <c r="CH297" s="43" t="s">
        <v>0</v>
      </c>
      <c r="CI297" s="16" t="str">
        <f t="shared" si="363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4"/>
        <v/>
      </c>
      <c r="CP297" s="69" t="str">
        <f t="shared" si="365"/>
        <v/>
      </c>
      <c r="CQ297" s="216" t="str">
        <f t="shared" si="366"/>
        <v/>
      </c>
      <c r="CR297" s="217" t="str">
        <f t="shared" si="314"/>
        <v/>
      </c>
      <c r="CS297" s="150" t="str">
        <f t="shared" si="318"/>
        <v/>
      </c>
      <c r="CT297" s="43" t="s">
        <v>0</v>
      </c>
      <c r="CU297" s="276" t="str">
        <f t="shared" si="367"/>
        <v xml:space="preserve">
</v>
      </c>
      <c r="CV297" s="43" t="s">
        <v>0</v>
      </c>
      <c r="CW297" s="236" t="str">
        <f t="shared" si="319"/>
        <v/>
      </c>
      <c r="CX297" t="s">
        <v>0</v>
      </c>
      <c r="CY297" s="119" t="str">
        <f t="shared" si="320"/>
        <v/>
      </c>
      <c r="CZ297" t="s">
        <v>0</v>
      </c>
      <c r="DA297" s="48" t="str">
        <f t="shared" si="321"/>
        <v/>
      </c>
      <c r="DB297" s="62" t="str">
        <f t="shared" si="322"/>
        <v/>
      </c>
      <c r="DC297" t="s">
        <v>0</v>
      </c>
      <c r="DD297" s="16" t="str">
        <f t="shared" si="368"/>
        <v/>
      </c>
      <c r="DE297" s="43" t="s">
        <v>0</v>
      </c>
      <c r="DF297" s="16" t="str">
        <f t="shared" si="369"/>
        <v/>
      </c>
      <c r="DG297" s="43" t="s">
        <v>0</v>
      </c>
      <c r="DH297" s="48" t="str">
        <f t="shared" si="370"/>
        <v/>
      </c>
      <c r="DI297" s="49" t="str">
        <f t="shared" si="371"/>
        <v/>
      </c>
      <c r="DJ297" s="43" t="s">
        <v>0</v>
      </c>
      <c r="DK297" s="48" t="str">
        <f t="shared" si="372"/>
        <v/>
      </c>
      <c r="DL297" s="49" t="str">
        <f t="shared" si="373"/>
        <v/>
      </c>
      <c r="DM297" s="43" t="s">
        <v>0</v>
      </c>
      <c r="DN297" s="48" t="str">
        <f t="shared" si="374"/>
        <v/>
      </c>
      <c r="DO297" s="49" t="str">
        <f t="shared" si="375"/>
        <v/>
      </c>
      <c r="DP297" s="43" t="s">
        <v>0</v>
      </c>
      <c r="DQ297" s="54" t="str">
        <f t="shared" si="376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7"/>
        <v/>
      </c>
      <c r="DU297" s="69" t="str">
        <f t="shared" si="323"/>
        <v/>
      </c>
      <c r="DV297" s="69" t="str">
        <f t="shared" si="378"/>
        <v/>
      </c>
      <c r="DW297" s="69" t="str">
        <f t="shared" si="379"/>
        <v/>
      </c>
      <c r="DX297" s="62" t="str">
        <f t="shared" si="380"/>
        <v/>
      </c>
      <c r="DY297" s="43" t="s">
        <v>0</v>
      </c>
      <c r="DZ297" s="54" t="str">
        <f>IF(AN297="","",MAX(DZ$12:DZ296)+1)</f>
        <v/>
      </c>
      <c r="EA297" s="69" t="str">
        <f t="shared" si="381"/>
        <v/>
      </c>
      <c r="EB297" s="69" t="str">
        <f t="shared" si="382"/>
        <v/>
      </c>
      <c r="EC297" s="69" t="str">
        <f t="shared" si="383"/>
        <v/>
      </c>
      <c r="ED297" s="69" t="str">
        <f t="shared" si="384"/>
        <v/>
      </c>
      <c r="EE297" s="69" t="str">
        <f t="shared" si="324"/>
        <v/>
      </c>
      <c r="EF297" s="69" t="str">
        <f t="shared" si="385"/>
        <v/>
      </c>
      <c r="EG297" s="69" t="str">
        <f t="shared" si="386"/>
        <v/>
      </c>
      <c r="EH297" s="69" t="str">
        <f t="shared" si="325"/>
        <v/>
      </c>
      <c r="EI297" s="69" t="str">
        <f t="shared" si="387"/>
        <v/>
      </c>
      <c r="EJ297" s="49" t="str">
        <f t="shared" si="388"/>
        <v/>
      </c>
      <c r="EK297" s="43" t="s">
        <v>0</v>
      </c>
      <c r="EL297" s="16" t="str">
        <f t="shared" si="389"/>
        <v/>
      </c>
      <c r="EM297" s="43" t="s">
        <v>0</v>
      </c>
      <c r="EN297" s="16" t="str">
        <f t="shared" si="326"/>
        <v/>
      </c>
      <c r="EO297" s="43" t="s">
        <v>0</v>
      </c>
      <c r="EP297" s="167" t="str">
        <f t="shared" si="390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7"/>
        <v/>
      </c>
      <c r="P298" s="43"/>
      <c r="Q298" s="48" t="str">
        <f t="shared" si="328"/>
        <v/>
      </c>
      <c r="R298" s="69" t="str">
        <f>IF(Q298="","",IF(COUNTIF(Q$12:Q297,Q298)=0,R297+1,R297))</f>
        <v/>
      </c>
      <c r="S298" s="69" t="str">
        <f t="shared" si="329"/>
        <v/>
      </c>
      <c r="T298" s="69" t="str">
        <f t="shared" si="330"/>
        <v/>
      </c>
      <c r="U298" s="62" t="str">
        <f t="shared" si="331"/>
        <v/>
      </c>
      <c r="V298" s="43" t="s">
        <v>0</v>
      </c>
      <c r="W298" s="209" t="str">
        <f t="shared" si="332"/>
        <v/>
      </c>
      <c r="X298" s="259" t="str">
        <f t="shared" si="333"/>
        <v/>
      </c>
      <c r="Y298" s="210" t="str">
        <f t="shared" si="315"/>
        <v/>
      </c>
      <c r="Z298" s="43" t="s">
        <v>0</v>
      </c>
      <c r="AA298" s="48" t="str">
        <f t="shared" si="334"/>
        <v/>
      </c>
      <c r="AB298" s="69" t="str">
        <f t="shared" si="335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6"/>
        <v/>
      </c>
      <c r="AI298" s="43" t="s">
        <v>0</v>
      </c>
      <c r="AJ298" s="209" t="str">
        <f t="shared" si="337"/>
        <v/>
      </c>
      <c r="AK298" s="150" t="str">
        <f t="shared" si="338"/>
        <v/>
      </c>
      <c r="AL298" s="43"/>
      <c r="AM298" s="48" t="str">
        <f t="shared" si="339"/>
        <v/>
      </c>
      <c r="AN298" s="27" t="str">
        <f t="shared" si="340"/>
        <v/>
      </c>
      <c r="AO298" s="69" t="str">
        <f t="shared" si="341"/>
        <v/>
      </c>
      <c r="AP298" s="69" t="str">
        <f t="shared" si="342"/>
        <v/>
      </c>
      <c r="AQ298" s="27" t="str">
        <f t="shared" si="343"/>
        <v/>
      </c>
      <c r="AR298" s="62" t="str">
        <f t="shared" si="344"/>
        <v/>
      </c>
      <c r="AS298" s="43" t="s">
        <v>0</v>
      </c>
      <c r="AT298" s="78" t="str">
        <f t="shared" si="345"/>
        <v/>
      </c>
      <c r="AU298" s="43" t="s">
        <v>0</v>
      </c>
      <c r="AV298" s="280" t="str">
        <f t="shared" si="391"/>
        <v/>
      </c>
      <c r="AW298" s="43" t="s">
        <v>0</v>
      </c>
      <c r="AX298" s="97"/>
      <c r="AY298" s="99"/>
      <c r="AZ298" s="43" t="s">
        <v>0</v>
      </c>
      <c r="BA298" s="236" t="str">
        <f t="shared" si="346"/>
        <v/>
      </c>
      <c r="BB298" s="43" t="s">
        <v>0</v>
      </c>
      <c r="BC298" s="48" t="str">
        <f t="shared" si="347"/>
        <v/>
      </c>
      <c r="BD298" s="69" t="str">
        <f>IF(AX298&amp;AY298="","",MAX(BD$12:BD297)+1)</f>
        <v/>
      </c>
      <c r="BE298" s="248" t="str">
        <f t="shared" si="348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9"/>
        <v/>
      </c>
      <c r="BI298" s="27" t="str">
        <f t="shared" si="350"/>
        <v/>
      </c>
      <c r="BJ298" s="69" t="str">
        <f t="shared" si="351"/>
        <v/>
      </c>
      <c r="BK298" s="49" t="str">
        <f t="shared" si="352"/>
        <v/>
      </c>
      <c r="BL298" s="43" t="s">
        <v>0</v>
      </c>
      <c r="BM298" s="48" t="str">
        <f t="shared" si="353"/>
        <v/>
      </c>
      <c r="BN298" s="27" t="str">
        <f t="shared" si="354"/>
        <v/>
      </c>
      <c r="BO298" s="69" t="str">
        <f t="shared" si="355"/>
        <v/>
      </c>
      <c r="BP298" s="69" t="str">
        <f t="shared" si="316"/>
        <v/>
      </c>
      <c r="BQ298" s="27" t="str">
        <f t="shared" si="317"/>
        <v/>
      </c>
      <c r="BR298" s="27" t="str" cm="1">
        <f t="array" ref="BR298">IFERROR(""&amp;INDEX(regNatjecatelj_klub,DI298),"")</f>
        <v/>
      </c>
      <c r="BS298" s="82" t="str">
        <f t="shared" si="356"/>
        <v/>
      </c>
      <c r="BT298" s="62" t="str">
        <f t="shared" si="357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8"/>
        <v/>
      </c>
      <c r="CA298" s="27" t="str">
        <f t="shared" si="359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60"/>
        <v/>
      </c>
      <c r="CE298" s="27" t="str">
        <f>IF(BX298="","",MAX(CE$12:CE297)+1)</f>
        <v/>
      </c>
      <c r="CF298" s="27" t="str">
        <f t="shared" si="361"/>
        <v/>
      </c>
      <c r="CG298" s="62" t="str">
        <f t="shared" si="362"/>
        <v/>
      </c>
      <c r="CH298" s="43" t="s">
        <v>0</v>
      </c>
      <c r="CI298" s="16" t="str">
        <f t="shared" si="363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4"/>
        <v/>
      </c>
      <c r="CP298" s="69" t="str">
        <f t="shared" si="365"/>
        <v/>
      </c>
      <c r="CQ298" s="216" t="str">
        <f t="shared" si="366"/>
        <v/>
      </c>
      <c r="CR298" s="217" t="str">
        <f t="shared" si="314"/>
        <v/>
      </c>
      <c r="CS298" s="150" t="str">
        <f t="shared" si="318"/>
        <v/>
      </c>
      <c r="CT298" s="43" t="s">
        <v>0</v>
      </c>
      <c r="CU298" s="276" t="str">
        <f t="shared" si="367"/>
        <v xml:space="preserve">
</v>
      </c>
      <c r="CV298" s="43" t="s">
        <v>0</v>
      </c>
      <c r="CW298" s="236" t="str">
        <f t="shared" si="319"/>
        <v/>
      </c>
      <c r="CX298" t="s">
        <v>0</v>
      </c>
      <c r="CY298" s="119" t="str">
        <f t="shared" si="320"/>
        <v/>
      </c>
      <c r="CZ298" t="s">
        <v>0</v>
      </c>
      <c r="DA298" s="48" t="str">
        <f t="shared" si="321"/>
        <v/>
      </c>
      <c r="DB298" s="62" t="str">
        <f t="shared" si="322"/>
        <v/>
      </c>
      <c r="DC298" t="s">
        <v>0</v>
      </c>
      <c r="DD298" s="16" t="str">
        <f t="shared" si="368"/>
        <v/>
      </c>
      <c r="DE298" s="43" t="s">
        <v>0</v>
      </c>
      <c r="DF298" s="16" t="str">
        <f t="shared" si="369"/>
        <v/>
      </c>
      <c r="DG298" s="43" t="s">
        <v>0</v>
      </c>
      <c r="DH298" s="48" t="str">
        <f t="shared" si="370"/>
        <v/>
      </c>
      <c r="DI298" s="49" t="str">
        <f t="shared" si="371"/>
        <v/>
      </c>
      <c r="DJ298" s="43" t="s">
        <v>0</v>
      </c>
      <c r="DK298" s="48" t="str">
        <f t="shared" si="372"/>
        <v/>
      </c>
      <c r="DL298" s="49" t="str">
        <f t="shared" si="373"/>
        <v/>
      </c>
      <c r="DM298" s="43" t="s">
        <v>0</v>
      </c>
      <c r="DN298" s="48" t="str">
        <f t="shared" si="374"/>
        <v/>
      </c>
      <c r="DO298" s="49" t="str">
        <f t="shared" si="375"/>
        <v/>
      </c>
      <c r="DP298" s="43" t="s">
        <v>0</v>
      </c>
      <c r="DQ298" s="54" t="str">
        <f t="shared" si="376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7"/>
        <v/>
      </c>
      <c r="DU298" s="69" t="str">
        <f t="shared" si="323"/>
        <v/>
      </c>
      <c r="DV298" s="69" t="str">
        <f t="shared" si="378"/>
        <v/>
      </c>
      <c r="DW298" s="69" t="str">
        <f t="shared" si="379"/>
        <v/>
      </c>
      <c r="DX298" s="62" t="str">
        <f t="shared" si="380"/>
        <v/>
      </c>
      <c r="DY298" s="43" t="s">
        <v>0</v>
      </c>
      <c r="DZ298" s="54" t="str">
        <f>IF(AN298="","",MAX(DZ$12:DZ297)+1)</f>
        <v/>
      </c>
      <c r="EA298" s="69" t="str">
        <f t="shared" si="381"/>
        <v/>
      </c>
      <c r="EB298" s="69" t="str">
        <f t="shared" si="382"/>
        <v/>
      </c>
      <c r="EC298" s="69" t="str">
        <f t="shared" si="383"/>
        <v/>
      </c>
      <c r="ED298" s="69" t="str">
        <f t="shared" si="384"/>
        <v/>
      </c>
      <c r="EE298" s="69" t="str">
        <f t="shared" si="324"/>
        <v/>
      </c>
      <c r="EF298" s="69" t="str">
        <f t="shared" si="385"/>
        <v/>
      </c>
      <c r="EG298" s="69" t="str">
        <f t="shared" si="386"/>
        <v/>
      </c>
      <c r="EH298" s="69" t="str">
        <f t="shared" si="325"/>
        <v/>
      </c>
      <c r="EI298" s="69" t="str">
        <f t="shared" si="387"/>
        <v/>
      </c>
      <c r="EJ298" s="49" t="str">
        <f t="shared" si="388"/>
        <v/>
      </c>
      <c r="EK298" s="43" t="s">
        <v>0</v>
      </c>
      <c r="EL298" s="16" t="str">
        <f t="shared" si="389"/>
        <v/>
      </c>
      <c r="EM298" s="43" t="s">
        <v>0</v>
      </c>
      <c r="EN298" s="16" t="str">
        <f t="shared" si="326"/>
        <v/>
      </c>
      <c r="EO298" s="43" t="s">
        <v>0</v>
      </c>
      <c r="EP298" s="167" t="str">
        <f t="shared" si="390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7"/>
        <v/>
      </c>
      <c r="P299" s="43"/>
      <c r="Q299" s="48" t="str">
        <f t="shared" si="328"/>
        <v/>
      </c>
      <c r="R299" s="69" t="str">
        <f>IF(Q299="","",IF(COUNTIF(Q$12:Q298,Q299)=0,R298+1,R298))</f>
        <v/>
      </c>
      <c r="S299" s="69" t="str">
        <f t="shared" si="329"/>
        <v/>
      </c>
      <c r="T299" s="69" t="str">
        <f t="shared" si="330"/>
        <v/>
      </c>
      <c r="U299" s="62" t="str">
        <f t="shared" si="331"/>
        <v/>
      </c>
      <c r="V299" s="43" t="s">
        <v>0</v>
      </c>
      <c r="W299" s="209" t="str">
        <f t="shared" si="332"/>
        <v/>
      </c>
      <c r="X299" s="259" t="str">
        <f t="shared" si="333"/>
        <v/>
      </c>
      <c r="Y299" s="210" t="str">
        <f t="shared" si="315"/>
        <v/>
      </c>
      <c r="Z299" s="43" t="s">
        <v>0</v>
      </c>
      <c r="AA299" s="48" t="str">
        <f t="shared" si="334"/>
        <v/>
      </c>
      <c r="AB299" s="69" t="str">
        <f t="shared" si="335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6"/>
        <v/>
      </c>
      <c r="AI299" s="43" t="s">
        <v>0</v>
      </c>
      <c r="AJ299" s="209" t="str">
        <f t="shared" si="337"/>
        <v/>
      </c>
      <c r="AK299" s="150" t="str">
        <f t="shared" si="338"/>
        <v/>
      </c>
      <c r="AL299" s="43"/>
      <c r="AM299" s="48" t="str">
        <f t="shared" si="339"/>
        <v/>
      </c>
      <c r="AN299" s="27" t="str">
        <f t="shared" si="340"/>
        <v/>
      </c>
      <c r="AO299" s="69" t="str">
        <f t="shared" si="341"/>
        <v/>
      </c>
      <c r="AP299" s="69" t="str">
        <f t="shared" si="342"/>
        <v/>
      </c>
      <c r="AQ299" s="27" t="str">
        <f t="shared" si="343"/>
        <v/>
      </c>
      <c r="AR299" s="62" t="str">
        <f t="shared" si="344"/>
        <v/>
      </c>
      <c r="AS299" s="43" t="s">
        <v>0</v>
      </c>
      <c r="AT299" s="78" t="str">
        <f t="shared" si="345"/>
        <v/>
      </c>
      <c r="AU299" s="43" t="s">
        <v>0</v>
      </c>
      <c r="AV299" s="280" t="str">
        <f t="shared" si="391"/>
        <v/>
      </c>
      <c r="AW299" s="43" t="s">
        <v>0</v>
      </c>
      <c r="AX299" s="97"/>
      <c r="AY299" s="99"/>
      <c r="AZ299" s="43" t="s">
        <v>0</v>
      </c>
      <c r="BA299" s="236" t="str">
        <f t="shared" si="346"/>
        <v/>
      </c>
      <c r="BB299" s="43" t="s">
        <v>0</v>
      </c>
      <c r="BC299" s="48" t="str">
        <f t="shared" si="347"/>
        <v/>
      </c>
      <c r="BD299" s="69" t="str">
        <f>IF(AX299&amp;AY299="","",MAX(BD$12:BD298)+1)</f>
        <v/>
      </c>
      <c r="BE299" s="248" t="str">
        <f t="shared" si="348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9"/>
        <v/>
      </c>
      <c r="BI299" s="27" t="str">
        <f t="shared" si="350"/>
        <v/>
      </c>
      <c r="BJ299" s="69" t="str">
        <f t="shared" si="351"/>
        <v/>
      </c>
      <c r="BK299" s="49" t="str">
        <f t="shared" si="352"/>
        <v/>
      </c>
      <c r="BL299" s="43" t="s">
        <v>0</v>
      </c>
      <c r="BM299" s="48" t="str">
        <f t="shared" si="353"/>
        <v/>
      </c>
      <c r="BN299" s="27" t="str">
        <f t="shared" si="354"/>
        <v/>
      </c>
      <c r="BO299" s="69" t="str">
        <f t="shared" si="355"/>
        <v/>
      </c>
      <c r="BP299" s="69" t="str">
        <f t="shared" si="316"/>
        <v/>
      </c>
      <c r="BQ299" s="27" t="str">
        <f t="shared" si="317"/>
        <v/>
      </c>
      <c r="BR299" s="27" t="str" cm="1">
        <f t="array" ref="BR299">IFERROR(""&amp;INDEX(regNatjecatelj_klub,DI299),"")</f>
        <v/>
      </c>
      <c r="BS299" s="82" t="str">
        <f t="shared" si="356"/>
        <v/>
      </c>
      <c r="BT299" s="62" t="str">
        <f t="shared" si="357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8"/>
        <v/>
      </c>
      <c r="CA299" s="27" t="str">
        <f t="shared" si="359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60"/>
        <v/>
      </c>
      <c r="CE299" s="27" t="str">
        <f>IF(BX299="","",MAX(CE$12:CE298)+1)</f>
        <v/>
      </c>
      <c r="CF299" s="27" t="str">
        <f t="shared" si="361"/>
        <v/>
      </c>
      <c r="CG299" s="62" t="str">
        <f t="shared" si="362"/>
        <v/>
      </c>
      <c r="CH299" s="43" t="s">
        <v>0</v>
      </c>
      <c r="CI299" s="16" t="str">
        <f t="shared" si="363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4"/>
        <v/>
      </c>
      <c r="CP299" s="69" t="str">
        <f t="shared" si="365"/>
        <v/>
      </c>
      <c r="CQ299" s="216" t="str">
        <f t="shared" si="366"/>
        <v/>
      </c>
      <c r="CR299" s="217" t="str">
        <f t="shared" si="314"/>
        <v/>
      </c>
      <c r="CS299" s="150" t="str">
        <f t="shared" si="318"/>
        <v/>
      </c>
      <c r="CT299" s="43" t="s">
        <v>0</v>
      </c>
      <c r="CU299" s="276" t="str">
        <f t="shared" si="367"/>
        <v xml:space="preserve">
</v>
      </c>
      <c r="CV299" s="43" t="s">
        <v>0</v>
      </c>
      <c r="CW299" s="236" t="str">
        <f t="shared" si="319"/>
        <v/>
      </c>
      <c r="CX299" t="s">
        <v>0</v>
      </c>
      <c r="CY299" s="119" t="str">
        <f t="shared" si="320"/>
        <v/>
      </c>
      <c r="CZ299" t="s">
        <v>0</v>
      </c>
      <c r="DA299" s="48" t="str">
        <f t="shared" si="321"/>
        <v/>
      </c>
      <c r="DB299" s="62" t="str">
        <f t="shared" si="322"/>
        <v/>
      </c>
      <c r="DC299" t="s">
        <v>0</v>
      </c>
      <c r="DD299" s="16" t="str">
        <f t="shared" si="368"/>
        <v/>
      </c>
      <c r="DE299" s="43" t="s">
        <v>0</v>
      </c>
      <c r="DF299" s="16" t="str">
        <f t="shared" si="369"/>
        <v/>
      </c>
      <c r="DG299" s="43" t="s">
        <v>0</v>
      </c>
      <c r="DH299" s="48" t="str">
        <f t="shared" si="370"/>
        <v/>
      </c>
      <c r="DI299" s="49" t="str">
        <f t="shared" si="371"/>
        <v/>
      </c>
      <c r="DJ299" s="43" t="s">
        <v>0</v>
      </c>
      <c r="DK299" s="48" t="str">
        <f t="shared" si="372"/>
        <v/>
      </c>
      <c r="DL299" s="49" t="str">
        <f t="shared" si="373"/>
        <v/>
      </c>
      <c r="DM299" s="43" t="s">
        <v>0</v>
      </c>
      <c r="DN299" s="48" t="str">
        <f t="shared" si="374"/>
        <v/>
      </c>
      <c r="DO299" s="49" t="str">
        <f t="shared" si="375"/>
        <v/>
      </c>
      <c r="DP299" s="43" t="s">
        <v>0</v>
      </c>
      <c r="DQ299" s="54" t="str">
        <f t="shared" si="376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7"/>
        <v/>
      </c>
      <c r="DU299" s="69" t="str">
        <f t="shared" si="323"/>
        <v/>
      </c>
      <c r="DV299" s="69" t="str">
        <f t="shared" si="378"/>
        <v/>
      </c>
      <c r="DW299" s="69" t="str">
        <f t="shared" si="379"/>
        <v/>
      </c>
      <c r="DX299" s="62" t="str">
        <f t="shared" si="380"/>
        <v/>
      </c>
      <c r="DY299" s="43" t="s">
        <v>0</v>
      </c>
      <c r="DZ299" s="54" t="str">
        <f>IF(AN299="","",MAX(DZ$12:DZ298)+1)</f>
        <v/>
      </c>
      <c r="EA299" s="69" t="str">
        <f t="shared" si="381"/>
        <v/>
      </c>
      <c r="EB299" s="69" t="str">
        <f t="shared" si="382"/>
        <v/>
      </c>
      <c r="EC299" s="69" t="str">
        <f t="shared" si="383"/>
        <v/>
      </c>
      <c r="ED299" s="69" t="str">
        <f t="shared" si="384"/>
        <v/>
      </c>
      <c r="EE299" s="69" t="str">
        <f t="shared" si="324"/>
        <v/>
      </c>
      <c r="EF299" s="69" t="str">
        <f t="shared" si="385"/>
        <v/>
      </c>
      <c r="EG299" s="69" t="str">
        <f t="shared" si="386"/>
        <v/>
      </c>
      <c r="EH299" s="69" t="str">
        <f t="shared" si="325"/>
        <v/>
      </c>
      <c r="EI299" s="69" t="str">
        <f t="shared" si="387"/>
        <v/>
      </c>
      <c r="EJ299" s="49" t="str">
        <f t="shared" si="388"/>
        <v/>
      </c>
      <c r="EK299" s="43" t="s">
        <v>0</v>
      </c>
      <c r="EL299" s="16" t="str">
        <f t="shared" si="389"/>
        <v/>
      </c>
      <c r="EM299" s="43" t="s">
        <v>0</v>
      </c>
      <c r="EN299" s="16" t="str">
        <f t="shared" si="326"/>
        <v/>
      </c>
      <c r="EO299" s="43" t="s">
        <v>0</v>
      </c>
      <c r="EP299" s="167" t="str">
        <f t="shared" si="390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7"/>
        <v/>
      </c>
      <c r="P300" s="43"/>
      <c r="Q300" s="48" t="str">
        <f t="shared" si="328"/>
        <v/>
      </c>
      <c r="R300" s="69" t="str">
        <f>IF(Q300="","",IF(COUNTIF(Q$12:Q299,Q300)=0,R299+1,R299))</f>
        <v/>
      </c>
      <c r="S300" s="69" t="str">
        <f t="shared" si="329"/>
        <v/>
      </c>
      <c r="T300" s="69" t="str">
        <f t="shared" si="330"/>
        <v/>
      </c>
      <c r="U300" s="62" t="str">
        <f t="shared" si="331"/>
        <v/>
      </c>
      <c r="V300" s="43" t="s">
        <v>0</v>
      </c>
      <c r="W300" s="209" t="str">
        <f t="shared" si="332"/>
        <v/>
      </c>
      <c r="X300" s="259" t="str">
        <f t="shared" si="333"/>
        <v/>
      </c>
      <c r="Y300" s="210" t="str">
        <f t="shared" si="315"/>
        <v/>
      </c>
      <c r="Z300" s="43" t="s">
        <v>0</v>
      </c>
      <c r="AA300" s="48" t="str">
        <f t="shared" si="334"/>
        <v/>
      </c>
      <c r="AB300" s="69" t="str">
        <f t="shared" si="335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6"/>
        <v/>
      </c>
      <c r="AI300" s="43" t="s">
        <v>0</v>
      </c>
      <c r="AJ300" s="209" t="str">
        <f t="shared" si="337"/>
        <v/>
      </c>
      <c r="AK300" s="150" t="str">
        <f t="shared" si="338"/>
        <v/>
      </c>
      <c r="AL300" s="43"/>
      <c r="AM300" s="48" t="str">
        <f t="shared" si="339"/>
        <v/>
      </c>
      <c r="AN300" s="27" t="str">
        <f t="shared" si="340"/>
        <v/>
      </c>
      <c r="AO300" s="69" t="str">
        <f t="shared" si="341"/>
        <v/>
      </c>
      <c r="AP300" s="69" t="str">
        <f t="shared" si="342"/>
        <v/>
      </c>
      <c r="AQ300" s="27" t="str">
        <f t="shared" si="343"/>
        <v/>
      </c>
      <c r="AR300" s="62" t="str">
        <f t="shared" si="344"/>
        <v/>
      </c>
      <c r="AS300" s="43" t="s">
        <v>0</v>
      </c>
      <c r="AT300" s="78" t="str">
        <f t="shared" si="345"/>
        <v/>
      </c>
      <c r="AU300" s="43" t="s">
        <v>0</v>
      </c>
      <c r="AV300" s="280" t="str">
        <f t="shared" si="391"/>
        <v/>
      </c>
      <c r="AW300" s="43" t="s">
        <v>0</v>
      </c>
      <c r="AX300" s="97"/>
      <c r="AY300" s="99"/>
      <c r="AZ300" s="43" t="s">
        <v>0</v>
      </c>
      <c r="BA300" s="236" t="str">
        <f t="shared" si="346"/>
        <v/>
      </c>
      <c r="BB300" s="43" t="s">
        <v>0</v>
      </c>
      <c r="BC300" s="48" t="str">
        <f t="shared" si="347"/>
        <v/>
      </c>
      <c r="BD300" s="69" t="str">
        <f>IF(AX300&amp;AY300="","",MAX(BD$12:BD299)+1)</f>
        <v/>
      </c>
      <c r="BE300" s="248" t="str">
        <f t="shared" si="348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9"/>
        <v/>
      </c>
      <c r="BI300" s="27" t="str">
        <f t="shared" si="350"/>
        <v/>
      </c>
      <c r="BJ300" s="69" t="str">
        <f t="shared" si="351"/>
        <v/>
      </c>
      <c r="BK300" s="49" t="str">
        <f t="shared" si="352"/>
        <v/>
      </c>
      <c r="BL300" s="43" t="s">
        <v>0</v>
      </c>
      <c r="BM300" s="48" t="str">
        <f t="shared" si="353"/>
        <v/>
      </c>
      <c r="BN300" s="27" t="str">
        <f t="shared" si="354"/>
        <v/>
      </c>
      <c r="BO300" s="69" t="str">
        <f t="shared" si="355"/>
        <v/>
      </c>
      <c r="BP300" s="69" t="str">
        <f t="shared" si="316"/>
        <v/>
      </c>
      <c r="BQ300" s="27" t="str">
        <f t="shared" si="317"/>
        <v/>
      </c>
      <c r="BR300" s="27" t="str" cm="1">
        <f t="array" ref="BR300">IFERROR(""&amp;INDEX(regNatjecatelj_klub,DI300),"")</f>
        <v/>
      </c>
      <c r="BS300" s="82" t="str">
        <f t="shared" si="356"/>
        <v/>
      </c>
      <c r="BT300" s="62" t="str">
        <f t="shared" si="357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8"/>
        <v/>
      </c>
      <c r="CA300" s="27" t="str">
        <f t="shared" si="359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60"/>
        <v/>
      </c>
      <c r="CE300" s="27" t="str">
        <f>IF(BX300="","",MAX(CE$12:CE299)+1)</f>
        <v/>
      </c>
      <c r="CF300" s="27" t="str">
        <f t="shared" si="361"/>
        <v/>
      </c>
      <c r="CG300" s="62" t="str">
        <f t="shared" si="362"/>
        <v/>
      </c>
      <c r="CH300" s="43" t="s">
        <v>0</v>
      </c>
      <c r="CI300" s="16" t="str">
        <f t="shared" si="363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4"/>
        <v/>
      </c>
      <c r="CP300" s="69" t="str">
        <f t="shared" si="365"/>
        <v/>
      </c>
      <c r="CQ300" s="216" t="str">
        <f t="shared" si="366"/>
        <v/>
      </c>
      <c r="CR300" s="217" t="str">
        <f t="shared" si="314"/>
        <v/>
      </c>
      <c r="CS300" s="150" t="str">
        <f t="shared" si="318"/>
        <v/>
      </c>
      <c r="CT300" s="43" t="s">
        <v>0</v>
      </c>
      <c r="CU300" s="276" t="str">
        <f t="shared" si="367"/>
        <v xml:space="preserve">
</v>
      </c>
      <c r="CV300" s="43" t="s">
        <v>0</v>
      </c>
      <c r="CW300" s="236" t="str">
        <f t="shared" si="319"/>
        <v/>
      </c>
      <c r="CX300" t="s">
        <v>0</v>
      </c>
      <c r="CY300" s="119" t="str">
        <f t="shared" si="320"/>
        <v/>
      </c>
      <c r="CZ300" t="s">
        <v>0</v>
      </c>
      <c r="DA300" s="48" t="str">
        <f t="shared" si="321"/>
        <v/>
      </c>
      <c r="DB300" s="62" t="str">
        <f t="shared" si="322"/>
        <v/>
      </c>
      <c r="DC300" t="s">
        <v>0</v>
      </c>
      <c r="DD300" s="16" t="str">
        <f t="shared" si="368"/>
        <v/>
      </c>
      <c r="DE300" s="43" t="s">
        <v>0</v>
      </c>
      <c r="DF300" s="16" t="str">
        <f t="shared" si="369"/>
        <v/>
      </c>
      <c r="DG300" s="43" t="s">
        <v>0</v>
      </c>
      <c r="DH300" s="48" t="str">
        <f t="shared" si="370"/>
        <v/>
      </c>
      <c r="DI300" s="49" t="str">
        <f t="shared" si="371"/>
        <v/>
      </c>
      <c r="DJ300" s="43" t="s">
        <v>0</v>
      </c>
      <c r="DK300" s="48" t="str">
        <f t="shared" si="372"/>
        <v/>
      </c>
      <c r="DL300" s="49" t="str">
        <f t="shared" si="373"/>
        <v/>
      </c>
      <c r="DM300" s="43" t="s">
        <v>0</v>
      </c>
      <c r="DN300" s="48" t="str">
        <f t="shared" si="374"/>
        <v/>
      </c>
      <c r="DO300" s="49" t="str">
        <f t="shared" si="375"/>
        <v/>
      </c>
      <c r="DP300" s="43" t="s">
        <v>0</v>
      </c>
      <c r="DQ300" s="54" t="str">
        <f t="shared" si="376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7"/>
        <v/>
      </c>
      <c r="DU300" s="69" t="str">
        <f t="shared" si="323"/>
        <v/>
      </c>
      <c r="DV300" s="69" t="str">
        <f t="shared" si="378"/>
        <v/>
      </c>
      <c r="DW300" s="69" t="str">
        <f t="shared" si="379"/>
        <v/>
      </c>
      <c r="DX300" s="62" t="str">
        <f t="shared" si="380"/>
        <v/>
      </c>
      <c r="DY300" s="43" t="s">
        <v>0</v>
      </c>
      <c r="DZ300" s="54" t="str">
        <f>IF(AN300="","",MAX(DZ$12:DZ299)+1)</f>
        <v/>
      </c>
      <c r="EA300" s="69" t="str">
        <f t="shared" si="381"/>
        <v/>
      </c>
      <c r="EB300" s="69" t="str">
        <f t="shared" si="382"/>
        <v/>
      </c>
      <c r="EC300" s="69" t="str">
        <f t="shared" si="383"/>
        <v/>
      </c>
      <c r="ED300" s="69" t="str">
        <f t="shared" si="384"/>
        <v/>
      </c>
      <c r="EE300" s="69" t="str">
        <f t="shared" si="324"/>
        <v/>
      </c>
      <c r="EF300" s="69" t="str">
        <f t="shared" si="385"/>
        <v/>
      </c>
      <c r="EG300" s="69" t="str">
        <f t="shared" si="386"/>
        <v/>
      </c>
      <c r="EH300" s="69" t="str">
        <f t="shared" si="325"/>
        <v/>
      </c>
      <c r="EI300" s="69" t="str">
        <f t="shared" si="387"/>
        <v/>
      </c>
      <c r="EJ300" s="49" t="str">
        <f t="shared" si="388"/>
        <v/>
      </c>
      <c r="EK300" s="43" t="s">
        <v>0</v>
      </c>
      <c r="EL300" s="16" t="str">
        <f t="shared" si="389"/>
        <v/>
      </c>
      <c r="EM300" s="43" t="s">
        <v>0</v>
      </c>
      <c r="EN300" s="16" t="str">
        <f t="shared" si="326"/>
        <v/>
      </c>
      <c r="EO300" s="43" t="s">
        <v>0</v>
      </c>
      <c r="EP300" s="167" t="str">
        <f t="shared" si="390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7"/>
        <v/>
      </c>
      <c r="P301" s="43"/>
      <c r="Q301" s="48" t="str">
        <f t="shared" si="328"/>
        <v/>
      </c>
      <c r="R301" s="69" t="str">
        <f>IF(Q301="","",IF(COUNTIF(Q$12:Q300,Q301)=0,R300+1,R300))</f>
        <v/>
      </c>
      <c r="S301" s="69" t="str">
        <f t="shared" si="329"/>
        <v/>
      </c>
      <c r="T301" s="69" t="str">
        <f t="shared" si="330"/>
        <v/>
      </c>
      <c r="U301" s="62" t="str">
        <f t="shared" si="331"/>
        <v/>
      </c>
      <c r="V301" s="43" t="s">
        <v>0</v>
      </c>
      <c r="W301" s="209" t="str">
        <f t="shared" si="332"/>
        <v/>
      </c>
      <c r="X301" s="259" t="str">
        <f t="shared" si="333"/>
        <v/>
      </c>
      <c r="Y301" s="210" t="str">
        <f t="shared" si="315"/>
        <v/>
      </c>
      <c r="Z301" s="43" t="s">
        <v>0</v>
      </c>
      <c r="AA301" s="48" t="str">
        <f t="shared" si="334"/>
        <v/>
      </c>
      <c r="AB301" s="69" t="str">
        <f t="shared" si="335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6"/>
        <v/>
      </c>
      <c r="AI301" s="43" t="s">
        <v>0</v>
      </c>
      <c r="AJ301" s="209" t="str">
        <f t="shared" si="337"/>
        <v/>
      </c>
      <c r="AK301" s="150" t="str">
        <f t="shared" si="338"/>
        <v/>
      </c>
      <c r="AL301" s="43"/>
      <c r="AM301" s="48" t="str">
        <f t="shared" si="339"/>
        <v/>
      </c>
      <c r="AN301" s="27" t="str">
        <f t="shared" si="340"/>
        <v/>
      </c>
      <c r="AO301" s="69" t="str">
        <f t="shared" si="341"/>
        <v/>
      </c>
      <c r="AP301" s="69" t="str">
        <f t="shared" si="342"/>
        <v/>
      </c>
      <c r="AQ301" s="27" t="str">
        <f t="shared" si="343"/>
        <v/>
      </c>
      <c r="AR301" s="62" t="str">
        <f t="shared" si="344"/>
        <v/>
      </c>
      <c r="AS301" s="43" t="s">
        <v>0</v>
      </c>
      <c r="AT301" s="78" t="str">
        <f t="shared" si="345"/>
        <v/>
      </c>
      <c r="AU301" s="43" t="s">
        <v>0</v>
      </c>
      <c r="AV301" s="280" t="str">
        <f t="shared" si="391"/>
        <v/>
      </c>
      <c r="AW301" s="43" t="s">
        <v>0</v>
      </c>
      <c r="AX301" s="97"/>
      <c r="AY301" s="99"/>
      <c r="AZ301" s="43" t="s">
        <v>0</v>
      </c>
      <c r="BA301" s="236" t="str">
        <f t="shared" si="346"/>
        <v/>
      </c>
      <c r="BB301" s="43" t="s">
        <v>0</v>
      </c>
      <c r="BC301" s="48" t="str">
        <f t="shared" si="347"/>
        <v/>
      </c>
      <c r="BD301" s="69" t="str">
        <f>IF(AX301&amp;AY301="","",MAX(BD$12:BD300)+1)</f>
        <v/>
      </c>
      <c r="BE301" s="248" t="str">
        <f t="shared" si="348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9"/>
        <v/>
      </c>
      <c r="BI301" s="27" t="str">
        <f t="shared" si="350"/>
        <v/>
      </c>
      <c r="BJ301" s="69" t="str">
        <f t="shared" si="351"/>
        <v/>
      </c>
      <c r="BK301" s="49" t="str">
        <f t="shared" si="352"/>
        <v/>
      </c>
      <c r="BL301" s="43" t="s">
        <v>0</v>
      </c>
      <c r="BM301" s="48" t="str">
        <f t="shared" si="353"/>
        <v/>
      </c>
      <c r="BN301" s="27" t="str">
        <f t="shared" si="354"/>
        <v/>
      </c>
      <c r="BO301" s="69" t="str">
        <f t="shared" si="355"/>
        <v/>
      </c>
      <c r="BP301" s="69" t="str">
        <f t="shared" si="316"/>
        <v/>
      </c>
      <c r="BQ301" s="27" t="str">
        <f t="shared" si="317"/>
        <v/>
      </c>
      <c r="BR301" s="27" t="str" cm="1">
        <f t="array" ref="BR301">IFERROR(""&amp;INDEX(regNatjecatelj_klub,DI301),"")</f>
        <v/>
      </c>
      <c r="BS301" s="82" t="str">
        <f t="shared" si="356"/>
        <v/>
      </c>
      <c r="BT301" s="62" t="str">
        <f t="shared" si="357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8"/>
        <v/>
      </c>
      <c r="CA301" s="27" t="str">
        <f t="shared" si="359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60"/>
        <v/>
      </c>
      <c r="CE301" s="27" t="str">
        <f>IF(BX301="","",MAX(CE$12:CE300)+1)</f>
        <v/>
      </c>
      <c r="CF301" s="27" t="str">
        <f t="shared" si="361"/>
        <v/>
      </c>
      <c r="CG301" s="62" t="str">
        <f t="shared" si="362"/>
        <v/>
      </c>
      <c r="CH301" s="43" t="s">
        <v>0</v>
      </c>
      <c r="CI301" s="16" t="str">
        <f t="shared" si="363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4"/>
        <v/>
      </c>
      <c r="CP301" s="69" t="str">
        <f t="shared" si="365"/>
        <v/>
      </c>
      <c r="CQ301" s="216" t="str">
        <f t="shared" si="366"/>
        <v/>
      </c>
      <c r="CR301" s="217" t="str">
        <f t="shared" si="314"/>
        <v/>
      </c>
      <c r="CS301" s="150" t="str">
        <f t="shared" si="318"/>
        <v/>
      </c>
      <c r="CT301" s="43" t="s">
        <v>0</v>
      </c>
      <c r="CU301" s="276" t="str">
        <f t="shared" si="367"/>
        <v xml:space="preserve">
</v>
      </c>
      <c r="CV301" s="43" t="s">
        <v>0</v>
      </c>
      <c r="CW301" s="236" t="str">
        <f t="shared" si="319"/>
        <v/>
      </c>
      <c r="CX301" t="s">
        <v>0</v>
      </c>
      <c r="CY301" s="119" t="str">
        <f t="shared" si="320"/>
        <v/>
      </c>
      <c r="CZ301" t="s">
        <v>0</v>
      </c>
      <c r="DA301" s="48" t="str">
        <f t="shared" si="321"/>
        <v/>
      </c>
      <c r="DB301" s="62" t="str">
        <f t="shared" si="322"/>
        <v/>
      </c>
      <c r="DC301" t="s">
        <v>0</v>
      </c>
      <c r="DD301" s="16" t="str">
        <f t="shared" si="368"/>
        <v/>
      </c>
      <c r="DE301" s="43" t="s">
        <v>0</v>
      </c>
      <c r="DF301" s="16" t="str">
        <f t="shared" si="369"/>
        <v/>
      </c>
      <c r="DG301" s="43" t="s">
        <v>0</v>
      </c>
      <c r="DH301" s="48" t="str">
        <f t="shared" si="370"/>
        <v/>
      </c>
      <c r="DI301" s="49" t="str">
        <f t="shared" si="371"/>
        <v/>
      </c>
      <c r="DJ301" s="43" t="s">
        <v>0</v>
      </c>
      <c r="DK301" s="48" t="str">
        <f t="shared" si="372"/>
        <v/>
      </c>
      <c r="DL301" s="49" t="str">
        <f t="shared" si="373"/>
        <v/>
      </c>
      <c r="DM301" s="43" t="s">
        <v>0</v>
      </c>
      <c r="DN301" s="48" t="str">
        <f t="shared" si="374"/>
        <v/>
      </c>
      <c r="DO301" s="49" t="str">
        <f t="shared" si="375"/>
        <v/>
      </c>
      <c r="DP301" s="43" t="s">
        <v>0</v>
      </c>
      <c r="DQ301" s="54" t="str">
        <f t="shared" si="376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7"/>
        <v/>
      </c>
      <c r="DU301" s="69" t="str">
        <f t="shared" si="323"/>
        <v/>
      </c>
      <c r="DV301" s="69" t="str">
        <f t="shared" si="378"/>
        <v/>
      </c>
      <c r="DW301" s="69" t="str">
        <f t="shared" si="379"/>
        <v/>
      </c>
      <c r="DX301" s="62" t="str">
        <f t="shared" si="380"/>
        <v/>
      </c>
      <c r="DY301" s="43" t="s">
        <v>0</v>
      </c>
      <c r="DZ301" s="54" t="str">
        <f>IF(AN301="","",MAX(DZ$12:DZ300)+1)</f>
        <v/>
      </c>
      <c r="EA301" s="69" t="str">
        <f t="shared" si="381"/>
        <v/>
      </c>
      <c r="EB301" s="69" t="str">
        <f t="shared" si="382"/>
        <v/>
      </c>
      <c r="EC301" s="69" t="str">
        <f t="shared" si="383"/>
        <v/>
      </c>
      <c r="ED301" s="69" t="str">
        <f t="shared" si="384"/>
        <v/>
      </c>
      <c r="EE301" s="69" t="str">
        <f t="shared" si="324"/>
        <v/>
      </c>
      <c r="EF301" s="69" t="str">
        <f t="shared" si="385"/>
        <v/>
      </c>
      <c r="EG301" s="69" t="str">
        <f t="shared" si="386"/>
        <v/>
      </c>
      <c r="EH301" s="69" t="str">
        <f t="shared" si="325"/>
        <v/>
      </c>
      <c r="EI301" s="69" t="str">
        <f t="shared" si="387"/>
        <v/>
      </c>
      <c r="EJ301" s="49" t="str">
        <f t="shared" si="388"/>
        <v/>
      </c>
      <c r="EK301" s="43" t="s">
        <v>0</v>
      </c>
      <c r="EL301" s="16" t="str">
        <f t="shared" si="389"/>
        <v/>
      </c>
      <c r="EM301" s="43" t="s">
        <v>0</v>
      </c>
      <c r="EN301" s="16" t="str">
        <f t="shared" si="326"/>
        <v/>
      </c>
      <c r="EO301" s="43" t="s">
        <v>0</v>
      </c>
      <c r="EP301" s="167" t="str">
        <f t="shared" si="390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7"/>
        <v/>
      </c>
      <c r="P302" s="43"/>
      <c r="Q302" s="48" t="str">
        <f t="shared" si="328"/>
        <v/>
      </c>
      <c r="R302" s="69" t="str">
        <f>IF(Q302="","",IF(COUNTIF(Q$12:Q301,Q302)=0,R301+1,R301))</f>
        <v/>
      </c>
      <c r="S302" s="69" t="str">
        <f t="shared" si="329"/>
        <v/>
      </c>
      <c r="T302" s="69" t="str">
        <f t="shared" si="330"/>
        <v/>
      </c>
      <c r="U302" s="62" t="str">
        <f t="shared" si="331"/>
        <v/>
      </c>
      <c r="V302" s="43" t="s">
        <v>0</v>
      </c>
      <c r="W302" s="209" t="str">
        <f t="shared" si="332"/>
        <v/>
      </c>
      <c r="X302" s="259" t="str">
        <f t="shared" si="333"/>
        <v/>
      </c>
      <c r="Y302" s="210" t="str">
        <f t="shared" si="315"/>
        <v/>
      </c>
      <c r="Z302" s="43" t="s">
        <v>0</v>
      </c>
      <c r="AA302" s="48" t="str">
        <f t="shared" si="334"/>
        <v/>
      </c>
      <c r="AB302" s="69" t="str">
        <f t="shared" si="335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6"/>
        <v/>
      </c>
      <c r="AI302" s="43" t="s">
        <v>0</v>
      </c>
      <c r="AJ302" s="209" t="str">
        <f t="shared" si="337"/>
        <v/>
      </c>
      <c r="AK302" s="150" t="str">
        <f t="shared" si="338"/>
        <v/>
      </c>
      <c r="AL302" s="43"/>
      <c r="AM302" s="48" t="str">
        <f t="shared" si="339"/>
        <v/>
      </c>
      <c r="AN302" s="27" t="str">
        <f t="shared" si="340"/>
        <v/>
      </c>
      <c r="AO302" s="69" t="str">
        <f t="shared" si="341"/>
        <v/>
      </c>
      <c r="AP302" s="69" t="str">
        <f t="shared" si="342"/>
        <v/>
      </c>
      <c r="AQ302" s="27" t="str">
        <f t="shared" si="343"/>
        <v/>
      </c>
      <c r="AR302" s="62" t="str">
        <f t="shared" si="344"/>
        <v/>
      </c>
      <c r="AS302" s="43" t="s">
        <v>0</v>
      </c>
      <c r="AT302" s="78" t="str">
        <f t="shared" si="345"/>
        <v/>
      </c>
      <c r="AU302" s="43" t="s">
        <v>0</v>
      </c>
      <c r="AV302" s="280" t="str">
        <f t="shared" si="391"/>
        <v/>
      </c>
      <c r="AW302" s="43" t="s">
        <v>0</v>
      </c>
      <c r="AX302" s="97"/>
      <c r="AY302" s="99"/>
      <c r="AZ302" s="43" t="s">
        <v>0</v>
      </c>
      <c r="BA302" s="236" t="str">
        <f t="shared" si="346"/>
        <v/>
      </c>
      <c r="BB302" s="43" t="s">
        <v>0</v>
      </c>
      <c r="BC302" s="48" t="str">
        <f t="shared" si="347"/>
        <v/>
      </c>
      <c r="BD302" s="69" t="str">
        <f>IF(AX302&amp;AY302="","",MAX(BD$12:BD301)+1)</f>
        <v/>
      </c>
      <c r="BE302" s="248" t="str">
        <f t="shared" si="348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9"/>
        <v/>
      </c>
      <c r="BI302" s="27" t="str">
        <f t="shared" si="350"/>
        <v/>
      </c>
      <c r="BJ302" s="69" t="str">
        <f t="shared" si="351"/>
        <v/>
      </c>
      <c r="BK302" s="49" t="str">
        <f t="shared" si="352"/>
        <v/>
      </c>
      <c r="BL302" s="43" t="s">
        <v>0</v>
      </c>
      <c r="BM302" s="48" t="str">
        <f t="shared" si="353"/>
        <v/>
      </c>
      <c r="BN302" s="27" t="str">
        <f t="shared" si="354"/>
        <v/>
      </c>
      <c r="BO302" s="69" t="str">
        <f t="shared" si="355"/>
        <v/>
      </c>
      <c r="BP302" s="69" t="str">
        <f t="shared" si="316"/>
        <v/>
      </c>
      <c r="BQ302" s="27" t="str">
        <f t="shared" si="317"/>
        <v/>
      </c>
      <c r="BR302" s="27" t="str" cm="1">
        <f t="array" ref="BR302">IFERROR(""&amp;INDEX(regNatjecatelj_klub,DI302),"")</f>
        <v/>
      </c>
      <c r="BS302" s="82" t="str">
        <f t="shared" si="356"/>
        <v/>
      </c>
      <c r="BT302" s="62" t="str">
        <f t="shared" si="357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8"/>
        <v/>
      </c>
      <c r="CA302" s="27" t="str">
        <f t="shared" si="359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60"/>
        <v/>
      </c>
      <c r="CE302" s="27" t="str">
        <f>IF(BX302="","",MAX(CE$12:CE301)+1)</f>
        <v/>
      </c>
      <c r="CF302" s="27" t="str">
        <f t="shared" si="361"/>
        <v/>
      </c>
      <c r="CG302" s="62" t="str">
        <f t="shared" si="362"/>
        <v/>
      </c>
      <c r="CH302" s="43" t="s">
        <v>0</v>
      </c>
      <c r="CI302" s="16" t="str">
        <f t="shared" si="363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4"/>
        <v/>
      </c>
      <c r="CP302" s="69" t="str">
        <f t="shared" si="365"/>
        <v/>
      </c>
      <c r="CQ302" s="216" t="str">
        <f t="shared" si="366"/>
        <v/>
      </c>
      <c r="CR302" s="217" t="str">
        <f t="shared" si="314"/>
        <v/>
      </c>
      <c r="CS302" s="150" t="str">
        <f t="shared" si="318"/>
        <v/>
      </c>
      <c r="CT302" s="43" t="s">
        <v>0</v>
      </c>
      <c r="CU302" s="276" t="str">
        <f t="shared" si="367"/>
        <v xml:space="preserve">
</v>
      </c>
      <c r="CV302" s="43" t="s">
        <v>0</v>
      </c>
      <c r="CW302" s="236" t="str">
        <f t="shared" si="319"/>
        <v/>
      </c>
      <c r="CX302" t="s">
        <v>0</v>
      </c>
      <c r="CY302" s="119" t="str">
        <f t="shared" si="320"/>
        <v/>
      </c>
      <c r="CZ302" t="s">
        <v>0</v>
      </c>
      <c r="DA302" s="48" t="str">
        <f t="shared" si="321"/>
        <v/>
      </c>
      <c r="DB302" s="62" t="str">
        <f t="shared" si="322"/>
        <v/>
      </c>
      <c r="DC302" t="s">
        <v>0</v>
      </c>
      <c r="DD302" s="16" t="str">
        <f t="shared" si="368"/>
        <v/>
      </c>
      <c r="DE302" s="43" t="s">
        <v>0</v>
      </c>
      <c r="DF302" s="16" t="str">
        <f t="shared" si="369"/>
        <v/>
      </c>
      <c r="DG302" s="43" t="s">
        <v>0</v>
      </c>
      <c r="DH302" s="48" t="str">
        <f t="shared" si="370"/>
        <v/>
      </c>
      <c r="DI302" s="49" t="str">
        <f t="shared" si="371"/>
        <v/>
      </c>
      <c r="DJ302" s="43" t="s">
        <v>0</v>
      </c>
      <c r="DK302" s="48" t="str">
        <f t="shared" si="372"/>
        <v/>
      </c>
      <c r="DL302" s="49" t="str">
        <f t="shared" si="373"/>
        <v/>
      </c>
      <c r="DM302" s="43" t="s">
        <v>0</v>
      </c>
      <c r="DN302" s="48" t="str">
        <f t="shared" si="374"/>
        <v/>
      </c>
      <c r="DO302" s="49" t="str">
        <f t="shared" si="375"/>
        <v/>
      </c>
      <c r="DP302" s="43" t="s">
        <v>0</v>
      </c>
      <c r="DQ302" s="54" t="str">
        <f t="shared" si="376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7"/>
        <v/>
      </c>
      <c r="DU302" s="69" t="str">
        <f t="shared" si="323"/>
        <v/>
      </c>
      <c r="DV302" s="69" t="str">
        <f t="shared" si="378"/>
        <v/>
      </c>
      <c r="DW302" s="69" t="str">
        <f t="shared" si="379"/>
        <v/>
      </c>
      <c r="DX302" s="62" t="str">
        <f t="shared" si="380"/>
        <v/>
      </c>
      <c r="DY302" s="43" t="s">
        <v>0</v>
      </c>
      <c r="DZ302" s="54" t="str">
        <f>IF(AN302="","",MAX(DZ$12:DZ301)+1)</f>
        <v/>
      </c>
      <c r="EA302" s="69" t="str">
        <f t="shared" si="381"/>
        <v/>
      </c>
      <c r="EB302" s="69" t="str">
        <f t="shared" si="382"/>
        <v/>
      </c>
      <c r="EC302" s="69" t="str">
        <f t="shared" si="383"/>
        <v/>
      </c>
      <c r="ED302" s="69" t="str">
        <f t="shared" si="384"/>
        <v/>
      </c>
      <c r="EE302" s="69" t="str">
        <f t="shared" si="324"/>
        <v/>
      </c>
      <c r="EF302" s="69" t="str">
        <f t="shared" si="385"/>
        <v/>
      </c>
      <c r="EG302" s="69" t="str">
        <f t="shared" si="386"/>
        <v/>
      </c>
      <c r="EH302" s="69" t="str">
        <f t="shared" si="325"/>
        <v/>
      </c>
      <c r="EI302" s="69" t="str">
        <f t="shared" si="387"/>
        <v/>
      </c>
      <c r="EJ302" s="49" t="str">
        <f t="shared" si="388"/>
        <v/>
      </c>
      <c r="EK302" s="43" t="s">
        <v>0</v>
      </c>
      <c r="EL302" s="16" t="str">
        <f t="shared" si="389"/>
        <v/>
      </c>
      <c r="EM302" s="43" t="s">
        <v>0</v>
      </c>
      <c r="EN302" s="16" t="str">
        <f t="shared" si="326"/>
        <v/>
      </c>
      <c r="EO302" s="43" t="s">
        <v>0</v>
      </c>
      <c r="EP302" s="167" t="str">
        <f t="shared" si="390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7"/>
        <v/>
      </c>
      <c r="P303" s="43"/>
      <c r="Q303" s="48" t="str">
        <f t="shared" si="328"/>
        <v/>
      </c>
      <c r="R303" s="69" t="str">
        <f>IF(Q303="","",IF(COUNTIF(Q$12:Q302,Q303)=0,R302+1,R302))</f>
        <v/>
      </c>
      <c r="S303" s="69" t="str">
        <f t="shared" si="329"/>
        <v/>
      </c>
      <c r="T303" s="69" t="str">
        <f t="shared" si="330"/>
        <v/>
      </c>
      <c r="U303" s="62" t="str">
        <f t="shared" si="331"/>
        <v/>
      </c>
      <c r="V303" s="43" t="s">
        <v>0</v>
      </c>
      <c r="W303" s="209" t="str">
        <f t="shared" si="332"/>
        <v/>
      </c>
      <c r="X303" s="259" t="str">
        <f t="shared" si="333"/>
        <v/>
      </c>
      <c r="Y303" s="210" t="str">
        <f t="shared" si="315"/>
        <v/>
      </c>
      <c r="Z303" s="43" t="s">
        <v>0</v>
      </c>
      <c r="AA303" s="48" t="str">
        <f t="shared" si="334"/>
        <v/>
      </c>
      <c r="AB303" s="69" t="str">
        <f t="shared" si="335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6"/>
        <v/>
      </c>
      <c r="AI303" s="43" t="s">
        <v>0</v>
      </c>
      <c r="AJ303" s="209" t="str">
        <f t="shared" si="337"/>
        <v/>
      </c>
      <c r="AK303" s="150" t="str">
        <f t="shared" si="338"/>
        <v/>
      </c>
      <c r="AL303" s="43"/>
      <c r="AM303" s="48" t="str">
        <f t="shared" si="339"/>
        <v/>
      </c>
      <c r="AN303" s="27" t="str">
        <f t="shared" si="340"/>
        <v/>
      </c>
      <c r="AO303" s="69" t="str">
        <f t="shared" si="341"/>
        <v/>
      </c>
      <c r="AP303" s="69" t="str">
        <f t="shared" si="342"/>
        <v/>
      </c>
      <c r="AQ303" s="27" t="str">
        <f t="shared" si="343"/>
        <v/>
      </c>
      <c r="AR303" s="62" t="str">
        <f t="shared" si="344"/>
        <v/>
      </c>
      <c r="AS303" s="43" t="s">
        <v>0</v>
      </c>
      <c r="AT303" s="78" t="str">
        <f t="shared" si="345"/>
        <v/>
      </c>
      <c r="AU303" s="43" t="s">
        <v>0</v>
      </c>
      <c r="AV303" s="280" t="str">
        <f t="shared" si="391"/>
        <v/>
      </c>
      <c r="AW303" s="43" t="s">
        <v>0</v>
      </c>
      <c r="AX303" s="97"/>
      <c r="AY303" s="99"/>
      <c r="AZ303" s="43" t="s">
        <v>0</v>
      </c>
      <c r="BA303" s="236" t="str">
        <f t="shared" si="346"/>
        <v/>
      </c>
      <c r="BB303" s="43" t="s">
        <v>0</v>
      </c>
      <c r="BC303" s="48" t="str">
        <f t="shared" si="347"/>
        <v/>
      </c>
      <c r="BD303" s="69" t="str">
        <f>IF(AX303&amp;AY303="","",MAX(BD$12:BD302)+1)</f>
        <v/>
      </c>
      <c r="BE303" s="248" t="str">
        <f t="shared" si="348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9"/>
        <v/>
      </c>
      <c r="BI303" s="27" t="str">
        <f t="shared" si="350"/>
        <v/>
      </c>
      <c r="BJ303" s="69" t="str">
        <f t="shared" si="351"/>
        <v/>
      </c>
      <c r="BK303" s="49" t="str">
        <f t="shared" si="352"/>
        <v/>
      </c>
      <c r="BL303" s="43" t="s">
        <v>0</v>
      </c>
      <c r="BM303" s="48" t="str">
        <f t="shared" si="353"/>
        <v/>
      </c>
      <c r="BN303" s="27" t="str">
        <f t="shared" si="354"/>
        <v/>
      </c>
      <c r="BO303" s="69" t="str">
        <f t="shared" si="355"/>
        <v/>
      </c>
      <c r="BP303" s="69" t="str">
        <f t="shared" si="316"/>
        <v/>
      </c>
      <c r="BQ303" s="27" t="str">
        <f t="shared" si="317"/>
        <v/>
      </c>
      <c r="BR303" s="27" t="str" cm="1">
        <f t="array" ref="BR303">IFERROR(""&amp;INDEX(regNatjecatelj_klub,DI303),"")</f>
        <v/>
      </c>
      <c r="BS303" s="82" t="str">
        <f t="shared" si="356"/>
        <v/>
      </c>
      <c r="BT303" s="62" t="str">
        <f t="shared" si="357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8"/>
        <v/>
      </c>
      <c r="CA303" s="27" t="str">
        <f t="shared" si="359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60"/>
        <v/>
      </c>
      <c r="CE303" s="27" t="str">
        <f>IF(BX303="","",MAX(CE$12:CE302)+1)</f>
        <v/>
      </c>
      <c r="CF303" s="27" t="str">
        <f t="shared" si="361"/>
        <v/>
      </c>
      <c r="CG303" s="62" t="str">
        <f t="shared" si="362"/>
        <v/>
      </c>
      <c r="CH303" s="43" t="s">
        <v>0</v>
      </c>
      <c r="CI303" s="16" t="str">
        <f t="shared" si="363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4"/>
        <v/>
      </c>
      <c r="CP303" s="69" t="str">
        <f t="shared" si="365"/>
        <v/>
      </c>
      <c r="CQ303" s="216" t="str">
        <f t="shared" si="366"/>
        <v/>
      </c>
      <c r="CR303" s="217" t="str">
        <f t="shared" si="314"/>
        <v/>
      </c>
      <c r="CS303" s="150" t="str">
        <f t="shared" si="318"/>
        <v/>
      </c>
      <c r="CT303" s="43" t="s">
        <v>0</v>
      </c>
      <c r="CU303" s="276" t="str">
        <f t="shared" si="367"/>
        <v xml:space="preserve">
</v>
      </c>
      <c r="CV303" s="43" t="s">
        <v>0</v>
      </c>
      <c r="CW303" s="236" t="str">
        <f t="shared" si="319"/>
        <v/>
      </c>
      <c r="CX303" t="s">
        <v>0</v>
      </c>
      <c r="CY303" s="119" t="str">
        <f t="shared" si="320"/>
        <v/>
      </c>
      <c r="CZ303" t="s">
        <v>0</v>
      </c>
      <c r="DA303" s="48" t="str">
        <f t="shared" si="321"/>
        <v/>
      </c>
      <c r="DB303" s="62" t="str">
        <f t="shared" si="322"/>
        <v/>
      </c>
      <c r="DC303" t="s">
        <v>0</v>
      </c>
      <c r="DD303" s="16" t="str">
        <f t="shared" si="368"/>
        <v/>
      </c>
      <c r="DE303" s="43" t="s">
        <v>0</v>
      </c>
      <c r="DF303" s="16" t="str">
        <f t="shared" si="369"/>
        <v/>
      </c>
      <c r="DG303" s="43" t="s">
        <v>0</v>
      </c>
      <c r="DH303" s="48" t="str">
        <f t="shared" si="370"/>
        <v/>
      </c>
      <c r="DI303" s="49" t="str">
        <f t="shared" si="371"/>
        <v/>
      </c>
      <c r="DJ303" s="43" t="s">
        <v>0</v>
      </c>
      <c r="DK303" s="48" t="str">
        <f t="shared" si="372"/>
        <v/>
      </c>
      <c r="DL303" s="49" t="str">
        <f t="shared" si="373"/>
        <v/>
      </c>
      <c r="DM303" s="43" t="s">
        <v>0</v>
      </c>
      <c r="DN303" s="48" t="str">
        <f t="shared" si="374"/>
        <v/>
      </c>
      <c r="DO303" s="49" t="str">
        <f t="shared" si="375"/>
        <v/>
      </c>
      <c r="DP303" s="43" t="s">
        <v>0</v>
      </c>
      <c r="DQ303" s="54" t="str">
        <f t="shared" si="376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7"/>
        <v/>
      </c>
      <c r="DU303" s="69" t="str">
        <f t="shared" si="323"/>
        <v/>
      </c>
      <c r="DV303" s="69" t="str">
        <f t="shared" si="378"/>
        <v/>
      </c>
      <c r="DW303" s="69" t="str">
        <f t="shared" si="379"/>
        <v/>
      </c>
      <c r="DX303" s="62" t="str">
        <f t="shared" si="380"/>
        <v/>
      </c>
      <c r="DY303" s="43" t="s">
        <v>0</v>
      </c>
      <c r="DZ303" s="54" t="str">
        <f>IF(AN303="","",MAX(DZ$12:DZ302)+1)</f>
        <v/>
      </c>
      <c r="EA303" s="69" t="str">
        <f t="shared" si="381"/>
        <v/>
      </c>
      <c r="EB303" s="69" t="str">
        <f t="shared" si="382"/>
        <v/>
      </c>
      <c r="EC303" s="69" t="str">
        <f t="shared" si="383"/>
        <v/>
      </c>
      <c r="ED303" s="69" t="str">
        <f t="shared" si="384"/>
        <v/>
      </c>
      <c r="EE303" s="69" t="str">
        <f t="shared" si="324"/>
        <v/>
      </c>
      <c r="EF303" s="69" t="str">
        <f t="shared" si="385"/>
        <v/>
      </c>
      <c r="EG303" s="69" t="str">
        <f t="shared" si="386"/>
        <v/>
      </c>
      <c r="EH303" s="69" t="str">
        <f t="shared" si="325"/>
        <v/>
      </c>
      <c r="EI303" s="69" t="str">
        <f t="shared" si="387"/>
        <v/>
      </c>
      <c r="EJ303" s="49" t="str">
        <f t="shared" si="388"/>
        <v/>
      </c>
      <c r="EK303" s="43" t="s">
        <v>0</v>
      </c>
      <c r="EL303" s="16" t="str">
        <f t="shared" si="389"/>
        <v/>
      </c>
      <c r="EM303" s="43" t="s">
        <v>0</v>
      </c>
      <c r="EN303" s="16" t="str">
        <f t="shared" si="326"/>
        <v/>
      </c>
      <c r="EO303" s="43" t="s">
        <v>0</v>
      </c>
      <c r="EP303" s="167" t="str">
        <f t="shared" si="390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7"/>
        <v/>
      </c>
      <c r="P304" s="43"/>
      <c r="Q304" s="48" t="str">
        <f t="shared" si="328"/>
        <v/>
      </c>
      <c r="R304" s="69" t="str">
        <f>IF(Q304="","",IF(COUNTIF(Q$12:Q303,Q304)=0,R303+1,R303))</f>
        <v/>
      </c>
      <c r="S304" s="69" t="str">
        <f t="shared" si="329"/>
        <v/>
      </c>
      <c r="T304" s="69" t="str">
        <f t="shared" si="330"/>
        <v/>
      </c>
      <c r="U304" s="62" t="str">
        <f t="shared" si="331"/>
        <v/>
      </c>
      <c r="V304" s="43" t="s">
        <v>0</v>
      </c>
      <c r="W304" s="209" t="str">
        <f t="shared" si="332"/>
        <v/>
      </c>
      <c r="X304" s="259" t="str">
        <f t="shared" si="333"/>
        <v/>
      </c>
      <c r="Y304" s="210" t="str">
        <f t="shared" si="315"/>
        <v/>
      </c>
      <c r="Z304" s="43" t="s">
        <v>0</v>
      </c>
      <c r="AA304" s="48" t="str">
        <f t="shared" si="334"/>
        <v/>
      </c>
      <c r="AB304" s="69" t="str">
        <f t="shared" si="335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6"/>
        <v/>
      </c>
      <c r="AI304" s="43" t="s">
        <v>0</v>
      </c>
      <c r="AJ304" s="209" t="str">
        <f t="shared" si="337"/>
        <v/>
      </c>
      <c r="AK304" s="150" t="str">
        <f t="shared" si="338"/>
        <v/>
      </c>
      <c r="AL304" s="43"/>
      <c r="AM304" s="48" t="str">
        <f t="shared" si="339"/>
        <v/>
      </c>
      <c r="AN304" s="27" t="str">
        <f t="shared" si="340"/>
        <v/>
      </c>
      <c r="AO304" s="69" t="str">
        <f t="shared" si="341"/>
        <v/>
      </c>
      <c r="AP304" s="69" t="str">
        <f t="shared" si="342"/>
        <v/>
      </c>
      <c r="AQ304" s="27" t="str">
        <f t="shared" si="343"/>
        <v/>
      </c>
      <c r="AR304" s="62" t="str">
        <f t="shared" si="344"/>
        <v/>
      </c>
      <c r="AS304" s="43" t="s">
        <v>0</v>
      </c>
      <c r="AT304" s="78" t="str">
        <f t="shared" si="345"/>
        <v/>
      </c>
      <c r="AU304" s="43" t="s">
        <v>0</v>
      </c>
      <c r="AV304" s="280" t="str">
        <f t="shared" si="391"/>
        <v/>
      </c>
      <c r="AW304" s="43" t="s">
        <v>0</v>
      </c>
      <c r="AX304" s="97"/>
      <c r="AY304" s="99"/>
      <c r="AZ304" s="43" t="s">
        <v>0</v>
      </c>
      <c r="BA304" s="236" t="str">
        <f t="shared" si="346"/>
        <v/>
      </c>
      <c r="BB304" s="43" t="s">
        <v>0</v>
      </c>
      <c r="BC304" s="48" t="str">
        <f t="shared" si="347"/>
        <v/>
      </c>
      <c r="BD304" s="69" t="str">
        <f>IF(AX304&amp;AY304="","",MAX(BD$12:BD303)+1)</f>
        <v/>
      </c>
      <c r="BE304" s="248" t="str">
        <f t="shared" si="348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9"/>
        <v/>
      </c>
      <c r="BI304" s="27" t="str">
        <f t="shared" si="350"/>
        <v/>
      </c>
      <c r="BJ304" s="69" t="str">
        <f t="shared" si="351"/>
        <v/>
      </c>
      <c r="BK304" s="49" t="str">
        <f t="shared" si="352"/>
        <v/>
      </c>
      <c r="BL304" s="43" t="s">
        <v>0</v>
      </c>
      <c r="BM304" s="48" t="str">
        <f t="shared" si="353"/>
        <v/>
      </c>
      <c r="BN304" s="27" t="str">
        <f t="shared" si="354"/>
        <v/>
      </c>
      <c r="BO304" s="69" t="str">
        <f t="shared" si="355"/>
        <v/>
      </c>
      <c r="BP304" s="69" t="str">
        <f t="shared" si="316"/>
        <v/>
      </c>
      <c r="BQ304" s="27" t="str">
        <f t="shared" si="317"/>
        <v/>
      </c>
      <c r="BR304" s="27" t="str" cm="1">
        <f t="array" ref="BR304">IFERROR(""&amp;INDEX(regNatjecatelj_klub,DI304),"")</f>
        <v/>
      </c>
      <c r="BS304" s="82" t="str">
        <f t="shared" si="356"/>
        <v/>
      </c>
      <c r="BT304" s="62" t="str">
        <f t="shared" si="357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8"/>
        <v/>
      </c>
      <c r="CA304" s="27" t="str">
        <f t="shared" si="359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60"/>
        <v/>
      </c>
      <c r="CE304" s="27" t="str">
        <f>IF(BX304="","",MAX(CE$12:CE303)+1)</f>
        <v/>
      </c>
      <c r="CF304" s="27" t="str">
        <f t="shared" si="361"/>
        <v/>
      </c>
      <c r="CG304" s="62" t="str">
        <f t="shared" si="362"/>
        <v/>
      </c>
      <c r="CH304" s="43" t="s">
        <v>0</v>
      </c>
      <c r="CI304" s="16" t="str">
        <f t="shared" si="363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4"/>
        <v/>
      </c>
      <c r="CP304" s="69" t="str">
        <f t="shared" si="365"/>
        <v/>
      </c>
      <c r="CQ304" s="216" t="str">
        <f t="shared" si="366"/>
        <v/>
      </c>
      <c r="CR304" s="217" t="str">
        <f t="shared" si="314"/>
        <v/>
      </c>
      <c r="CS304" s="150" t="str">
        <f t="shared" si="318"/>
        <v/>
      </c>
      <c r="CT304" s="43" t="s">
        <v>0</v>
      </c>
      <c r="CU304" s="276" t="str">
        <f t="shared" si="367"/>
        <v xml:space="preserve">
</v>
      </c>
      <c r="CV304" s="43" t="s">
        <v>0</v>
      </c>
      <c r="CW304" s="236" t="str">
        <f t="shared" si="319"/>
        <v/>
      </c>
      <c r="CX304" t="s">
        <v>0</v>
      </c>
      <c r="CY304" s="119" t="str">
        <f t="shared" si="320"/>
        <v/>
      </c>
      <c r="CZ304" t="s">
        <v>0</v>
      </c>
      <c r="DA304" s="48" t="str">
        <f t="shared" si="321"/>
        <v/>
      </c>
      <c r="DB304" s="62" t="str">
        <f t="shared" si="322"/>
        <v/>
      </c>
      <c r="DC304" t="s">
        <v>0</v>
      </c>
      <c r="DD304" s="16" t="str">
        <f t="shared" si="368"/>
        <v/>
      </c>
      <c r="DE304" s="43" t="s">
        <v>0</v>
      </c>
      <c r="DF304" s="16" t="str">
        <f t="shared" si="369"/>
        <v/>
      </c>
      <c r="DG304" s="43" t="s">
        <v>0</v>
      </c>
      <c r="DH304" s="48" t="str">
        <f t="shared" si="370"/>
        <v/>
      </c>
      <c r="DI304" s="49" t="str">
        <f t="shared" si="371"/>
        <v/>
      </c>
      <c r="DJ304" s="43" t="s">
        <v>0</v>
      </c>
      <c r="DK304" s="48" t="str">
        <f t="shared" si="372"/>
        <v/>
      </c>
      <c r="DL304" s="49" t="str">
        <f t="shared" si="373"/>
        <v/>
      </c>
      <c r="DM304" s="43" t="s">
        <v>0</v>
      </c>
      <c r="DN304" s="48" t="str">
        <f t="shared" si="374"/>
        <v/>
      </c>
      <c r="DO304" s="49" t="str">
        <f t="shared" si="375"/>
        <v/>
      </c>
      <c r="DP304" s="43" t="s">
        <v>0</v>
      </c>
      <c r="DQ304" s="54" t="str">
        <f t="shared" si="376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7"/>
        <v/>
      </c>
      <c r="DU304" s="69" t="str">
        <f t="shared" si="323"/>
        <v/>
      </c>
      <c r="DV304" s="69" t="str">
        <f t="shared" si="378"/>
        <v/>
      </c>
      <c r="DW304" s="69" t="str">
        <f t="shared" si="379"/>
        <v/>
      </c>
      <c r="DX304" s="62" t="str">
        <f t="shared" si="380"/>
        <v/>
      </c>
      <c r="DY304" s="43" t="s">
        <v>0</v>
      </c>
      <c r="DZ304" s="54" t="str">
        <f>IF(AN304="","",MAX(DZ$12:DZ303)+1)</f>
        <v/>
      </c>
      <c r="EA304" s="69" t="str">
        <f t="shared" si="381"/>
        <v/>
      </c>
      <c r="EB304" s="69" t="str">
        <f t="shared" si="382"/>
        <v/>
      </c>
      <c r="EC304" s="69" t="str">
        <f t="shared" si="383"/>
        <v/>
      </c>
      <c r="ED304" s="69" t="str">
        <f t="shared" si="384"/>
        <v/>
      </c>
      <c r="EE304" s="69" t="str">
        <f t="shared" si="324"/>
        <v/>
      </c>
      <c r="EF304" s="69" t="str">
        <f t="shared" si="385"/>
        <v/>
      </c>
      <c r="EG304" s="69" t="str">
        <f t="shared" si="386"/>
        <v/>
      </c>
      <c r="EH304" s="69" t="str">
        <f t="shared" si="325"/>
        <v/>
      </c>
      <c r="EI304" s="69" t="str">
        <f t="shared" si="387"/>
        <v/>
      </c>
      <c r="EJ304" s="49" t="str">
        <f t="shared" si="388"/>
        <v/>
      </c>
      <c r="EK304" s="43" t="s">
        <v>0</v>
      </c>
      <c r="EL304" s="16" t="str">
        <f t="shared" si="389"/>
        <v/>
      </c>
      <c r="EM304" s="43" t="s">
        <v>0</v>
      </c>
      <c r="EN304" s="16" t="str">
        <f t="shared" si="326"/>
        <v/>
      </c>
      <c r="EO304" s="43" t="s">
        <v>0</v>
      </c>
      <c r="EP304" s="167" t="str">
        <f t="shared" si="390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7"/>
        <v/>
      </c>
      <c r="P305" s="43"/>
      <c r="Q305" s="48" t="str">
        <f t="shared" si="328"/>
        <v/>
      </c>
      <c r="R305" s="69" t="str">
        <f>IF(Q305="","",IF(COUNTIF(Q$12:Q304,Q305)=0,R304+1,R304))</f>
        <v/>
      </c>
      <c r="S305" s="69" t="str">
        <f t="shared" si="329"/>
        <v/>
      </c>
      <c r="T305" s="69" t="str">
        <f t="shared" si="330"/>
        <v/>
      </c>
      <c r="U305" s="62" t="str">
        <f t="shared" si="331"/>
        <v/>
      </c>
      <c r="V305" s="43" t="s">
        <v>0</v>
      </c>
      <c r="W305" s="209" t="str">
        <f t="shared" si="332"/>
        <v/>
      </c>
      <c r="X305" s="259" t="str">
        <f t="shared" si="333"/>
        <v/>
      </c>
      <c r="Y305" s="210" t="str">
        <f t="shared" si="315"/>
        <v/>
      </c>
      <c r="Z305" s="43" t="s">
        <v>0</v>
      </c>
      <c r="AA305" s="48" t="str">
        <f t="shared" si="334"/>
        <v/>
      </c>
      <c r="AB305" s="69" t="str">
        <f t="shared" si="335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6"/>
        <v/>
      </c>
      <c r="AI305" s="43" t="s">
        <v>0</v>
      </c>
      <c r="AJ305" s="209" t="str">
        <f t="shared" si="337"/>
        <v/>
      </c>
      <c r="AK305" s="150" t="str">
        <f t="shared" si="338"/>
        <v/>
      </c>
      <c r="AL305" s="43"/>
      <c r="AM305" s="48" t="str">
        <f t="shared" si="339"/>
        <v/>
      </c>
      <c r="AN305" s="27" t="str">
        <f t="shared" si="340"/>
        <v/>
      </c>
      <c r="AO305" s="69" t="str">
        <f t="shared" si="341"/>
        <v/>
      </c>
      <c r="AP305" s="69" t="str">
        <f t="shared" si="342"/>
        <v/>
      </c>
      <c r="AQ305" s="27" t="str">
        <f t="shared" si="343"/>
        <v/>
      </c>
      <c r="AR305" s="62" t="str">
        <f t="shared" si="344"/>
        <v/>
      </c>
      <c r="AS305" s="43" t="s">
        <v>0</v>
      </c>
      <c r="AT305" s="78" t="str">
        <f t="shared" si="345"/>
        <v/>
      </c>
      <c r="AU305" s="43" t="s">
        <v>0</v>
      </c>
      <c r="AV305" s="280" t="str">
        <f t="shared" si="391"/>
        <v/>
      </c>
      <c r="AW305" s="43" t="s">
        <v>0</v>
      </c>
      <c r="AX305" s="97"/>
      <c r="AY305" s="99"/>
      <c r="AZ305" s="43" t="s">
        <v>0</v>
      </c>
      <c r="BA305" s="236" t="str">
        <f t="shared" si="346"/>
        <v/>
      </c>
      <c r="BB305" s="43" t="s">
        <v>0</v>
      </c>
      <c r="BC305" s="48" t="str">
        <f t="shared" si="347"/>
        <v/>
      </c>
      <c r="BD305" s="69" t="str">
        <f>IF(AX305&amp;AY305="","",MAX(BD$12:BD304)+1)</f>
        <v/>
      </c>
      <c r="BE305" s="248" t="str">
        <f t="shared" si="348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9"/>
        <v/>
      </c>
      <c r="BI305" s="27" t="str">
        <f t="shared" si="350"/>
        <v/>
      </c>
      <c r="BJ305" s="69" t="str">
        <f t="shared" si="351"/>
        <v/>
      </c>
      <c r="BK305" s="49" t="str">
        <f t="shared" si="352"/>
        <v/>
      </c>
      <c r="BL305" s="43" t="s">
        <v>0</v>
      </c>
      <c r="BM305" s="48" t="str">
        <f t="shared" si="353"/>
        <v/>
      </c>
      <c r="BN305" s="27" t="str">
        <f t="shared" si="354"/>
        <v/>
      </c>
      <c r="BO305" s="69" t="str">
        <f t="shared" si="355"/>
        <v/>
      </c>
      <c r="BP305" s="69" t="str">
        <f t="shared" si="316"/>
        <v/>
      </c>
      <c r="BQ305" s="27" t="str">
        <f t="shared" si="317"/>
        <v/>
      </c>
      <c r="BR305" s="27" t="str" cm="1">
        <f t="array" ref="BR305">IFERROR(""&amp;INDEX(regNatjecatelj_klub,DI305),"")</f>
        <v/>
      </c>
      <c r="BS305" s="82" t="str">
        <f t="shared" si="356"/>
        <v/>
      </c>
      <c r="BT305" s="62" t="str">
        <f t="shared" si="357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8"/>
        <v/>
      </c>
      <c r="CA305" s="27" t="str">
        <f t="shared" si="359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60"/>
        <v/>
      </c>
      <c r="CE305" s="27" t="str">
        <f>IF(BX305="","",MAX(CE$12:CE304)+1)</f>
        <v/>
      </c>
      <c r="CF305" s="27" t="str">
        <f t="shared" si="361"/>
        <v/>
      </c>
      <c r="CG305" s="62" t="str">
        <f t="shared" si="362"/>
        <v/>
      </c>
      <c r="CH305" s="43" t="s">
        <v>0</v>
      </c>
      <c r="CI305" s="16" t="str">
        <f t="shared" si="363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4"/>
        <v/>
      </c>
      <c r="CP305" s="69" t="str">
        <f t="shared" si="365"/>
        <v/>
      </c>
      <c r="CQ305" s="216" t="str">
        <f t="shared" si="366"/>
        <v/>
      </c>
      <c r="CR305" s="217" t="str">
        <f t="shared" si="314"/>
        <v/>
      </c>
      <c r="CS305" s="150" t="str">
        <f t="shared" si="318"/>
        <v/>
      </c>
      <c r="CT305" s="43" t="s">
        <v>0</v>
      </c>
      <c r="CU305" s="276" t="str">
        <f t="shared" si="367"/>
        <v xml:space="preserve">
</v>
      </c>
      <c r="CV305" s="43" t="s">
        <v>0</v>
      </c>
      <c r="CW305" s="236" t="str">
        <f t="shared" si="319"/>
        <v/>
      </c>
      <c r="CX305" t="s">
        <v>0</v>
      </c>
      <c r="CY305" s="119" t="str">
        <f t="shared" si="320"/>
        <v/>
      </c>
      <c r="CZ305" t="s">
        <v>0</v>
      </c>
      <c r="DA305" s="48" t="str">
        <f t="shared" si="321"/>
        <v/>
      </c>
      <c r="DB305" s="62" t="str">
        <f t="shared" si="322"/>
        <v/>
      </c>
      <c r="DC305" t="s">
        <v>0</v>
      </c>
      <c r="DD305" s="16" t="str">
        <f t="shared" si="368"/>
        <v/>
      </c>
      <c r="DE305" s="43" t="s">
        <v>0</v>
      </c>
      <c r="DF305" s="16" t="str">
        <f t="shared" si="369"/>
        <v/>
      </c>
      <c r="DG305" s="43" t="s">
        <v>0</v>
      </c>
      <c r="DH305" s="48" t="str">
        <f t="shared" si="370"/>
        <v/>
      </c>
      <c r="DI305" s="49" t="str">
        <f t="shared" si="371"/>
        <v/>
      </c>
      <c r="DJ305" s="43" t="s">
        <v>0</v>
      </c>
      <c r="DK305" s="48" t="str">
        <f t="shared" si="372"/>
        <v/>
      </c>
      <c r="DL305" s="49" t="str">
        <f t="shared" si="373"/>
        <v/>
      </c>
      <c r="DM305" s="43" t="s">
        <v>0</v>
      </c>
      <c r="DN305" s="48" t="str">
        <f t="shared" si="374"/>
        <v/>
      </c>
      <c r="DO305" s="49" t="str">
        <f t="shared" si="375"/>
        <v/>
      </c>
      <c r="DP305" s="43" t="s">
        <v>0</v>
      </c>
      <c r="DQ305" s="54" t="str">
        <f t="shared" si="376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7"/>
        <v/>
      </c>
      <c r="DU305" s="69" t="str">
        <f t="shared" si="323"/>
        <v/>
      </c>
      <c r="DV305" s="69" t="str">
        <f t="shared" si="378"/>
        <v/>
      </c>
      <c r="DW305" s="69" t="str">
        <f t="shared" si="379"/>
        <v/>
      </c>
      <c r="DX305" s="62" t="str">
        <f t="shared" si="380"/>
        <v/>
      </c>
      <c r="DY305" s="43" t="s">
        <v>0</v>
      </c>
      <c r="DZ305" s="54" t="str">
        <f>IF(AN305="","",MAX(DZ$12:DZ304)+1)</f>
        <v/>
      </c>
      <c r="EA305" s="69" t="str">
        <f t="shared" si="381"/>
        <v/>
      </c>
      <c r="EB305" s="69" t="str">
        <f t="shared" si="382"/>
        <v/>
      </c>
      <c r="EC305" s="69" t="str">
        <f t="shared" si="383"/>
        <v/>
      </c>
      <c r="ED305" s="69" t="str">
        <f t="shared" si="384"/>
        <v/>
      </c>
      <c r="EE305" s="69" t="str">
        <f t="shared" si="324"/>
        <v/>
      </c>
      <c r="EF305" s="69" t="str">
        <f t="shared" si="385"/>
        <v/>
      </c>
      <c r="EG305" s="69" t="str">
        <f t="shared" si="386"/>
        <v/>
      </c>
      <c r="EH305" s="69" t="str">
        <f t="shared" si="325"/>
        <v/>
      </c>
      <c r="EI305" s="69" t="str">
        <f t="shared" si="387"/>
        <v/>
      </c>
      <c r="EJ305" s="49" t="str">
        <f t="shared" si="388"/>
        <v/>
      </c>
      <c r="EK305" s="43" t="s">
        <v>0</v>
      </c>
      <c r="EL305" s="16" t="str">
        <f t="shared" si="389"/>
        <v/>
      </c>
      <c r="EM305" s="43" t="s">
        <v>0</v>
      </c>
      <c r="EN305" s="16" t="str">
        <f t="shared" si="326"/>
        <v/>
      </c>
      <c r="EO305" s="43" t="s">
        <v>0</v>
      </c>
      <c r="EP305" s="167" t="str">
        <f t="shared" si="390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7"/>
        <v/>
      </c>
      <c r="P306" s="43"/>
      <c r="Q306" s="48" t="str">
        <f t="shared" si="328"/>
        <v/>
      </c>
      <c r="R306" s="69" t="str">
        <f>IF(Q306="","",IF(COUNTIF(Q$12:Q305,Q306)=0,R305+1,R305))</f>
        <v/>
      </c>
      <c r="S306" s="69" t="str">
        <f t="shared" si="329"/>
        <v/>
      </c>
      <c r="T306" s="69" t="str">
        <f t="shared" si="330"/>
        <v/>
      </c>
      <c r="U306" s="62" t="str">
        <f t="shared" si="331"/>
        <v/>
      </c>
      <c r="V306" s="43" t="s">
        <v>0</v>
      </c>
      <c r="W306" s="209" t="str">
        <f t="shared" si="332"/>
        <v/>
      </c>
      <c r="X306" s="259" t="str">
        <f t="shared" si="333"/>
        <v/>
      </c>
      <c r="Y306" s="210" t="str">
        <f t="shared" si="315"/>
        <v/>
      </c>
      <c r="Z306" s="43" t="s">
        <v>0</v>
      </c>
      <c r="AA306" s="48" t="str">
        <f t="shared" si="334"/>
        <v/>
      </c>
      <c r="AB306" s="69" t="str">
        <f t="shared" si="335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6"/>
        <v/>
      </c>
      <c r="AI306" s="43" t="s">
        <v>0</v>
      </c>
      <c r="AJ306" s="209" t="str">
        <f t="shared" si="337"/>
        <v/>
      </c>
      <c r="AK306" s="150" t="str">
        <f t="shared" si="338"/>
        <v/>
      </c>
      <c r="AL306" s="43"/>
      <c r="AM306" s="48" t="str">
        <f t="shared" si="339"/>
        <v/>
      </c>
      <c r="AN306" s="27" t="str">
        <f t="shared" si="340"/>
        <v/>
      </c>
      <c r="AO306" s="69" t="str">
        <f t="shared" si="341"/>
        <v/>
      </c>
      <c r="AP306" s="69" t="str">
        <f t="shared" si="342"/>
        <v/>
      </c>
      <c r="AQ306" s="27" t="str">
        <f t="shared" si="343"/>
        <v/>
      </c>
      <c r="AR306" s="62" t="str">
        <f t="shared" si="344"/>
        <v/>
      </c>
      <c r="AS306" s="43" t="s">
        <v>0</v>
      </c>
      <c r="AT306" s="78" t="str">
        <f t="shared" si="345"/>
        <v/>
      </c>
      <c r="AU306" s="43" t="s">
        <v>0</v>
      </c>
      <c r="AV306" s="280" t="str">
        <f t="shared" si="391"/>
        <v/>
      </c>
      <c r="AW306" s="43" t="s">
        <v>0</v>
      </c>
      <c r="AX306" s="97"/>
      <c r="AY306" s="99"/>
      <c r="AZ306" s="43" t="s">
        <v>0</v>
      </c>
      <c r="BA306" s="236" t="str">
        <f t="shared" si="346"/>
        <v/>
      </c>
      <c r="BB306" s="43" t="s">
        <v>0</v>
      </c>
      <c r="BC306" s="48" t="str">
        <f t="shared" si="347"/>
        <v/>
      </c>
      <c r="BD306" s="69" t="str">
        <f>IF(AX306&amp;AY306="","",MAX(BD$12:BD305)+1)</f>
        <v/>
      </c>
      <c r="BE306" s="248" t="str">
        <f t="shared" si="348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9"/>
        <v/>
      </c>
      <c r="BI306" s="27" t="str">
        <f t="shared" si="350"/>
        <v/>
      </c>
      <c r="BJ306" s="69" t="str">
        <f t="shared" si="351"/>
        <v/>
      </c>
      <c r="BK306" s="49" t="str">
        <f t="shared" si="352"/>
        <v/>
      </c>
      <c r="BL306" s="43" t="s">
        <v>0</v>
      </c>
      <c r="BM306" s="48" t="str">
        <f t="shared" si="353"/>
        <v/>
      </c>
      <c r="BN306" s="27" t="str">
        <f t="shared" si="354"/>
        <v/>
      </c>
      <c r="BO306" s="69" t="str">
        <f t="shared" si="355"/>
        <v/>
      </c>
      <c r="BP306" s="69" t="str">
        <f t="shared" si="316"/>
        <v/>
      </c>
      <c r="BQ306" s="27" t="str">
        <f t="shared" si="317"/>
        <v/>
      </c>
      <c r="BR306" s="27" t="str" cm="1">
        <f t="array" ref="BR306">IFERROR(""&amp;INDEX(regNatjecatelj_klub,DI306),"")</f>
        <v/>
      </c>
      <c r="BS306" s="82" t="str">
        <f t="shared" si="356"/>
        <v/>
      </c>
      <c r="BT306" s="62" t="str">
        <f t="shared" si="357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8"/>
        <v/>
      </c>
      <c r="CA306" s="27" t="str">
        <f t="shared" si="359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60"/>
        <v/>
      </c>
      <c r="CE306" s="27" t="str">
        <f>IF(BX306="","",MAX(CE$12:CE305)+1)</f>
        <v/>
      </c>
      <c r="CF306" s="27" t="str">
        <f t="shared" si="361"/>
        <v/>
      </c>
      <c r="CG306" s="62" t="str">
        <f t="shared" si="362"/>
        <v/>
      </c>
      <c r="CH306" s="43" t="s">
        <v>0</v>
      </c>
      <c r="CI306" s="16" t="str">
        <f t="shared" si="363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4"/>
        <v/>
      </c>
      <c r="CP306" s="69" t="str">
        <f t="shared" si="365"/>
        <v/>
      </c>
      <c r="CQ306" s="216" t="str">
        <f t="shared" si="366"/>
        <v/>
      </c>
      <c r="CR306" s="217" t="str">
        <f t="shared" si="314"/>
        <v/>
      </c>
      <c r="CS306" s="150" t="str">
        <f t="shared" si="318"/>
        <v/>
      </c>
      <c r="CT306" s="43" t="s">
        <v>0</v>
      </c>
      <c r="CU306" s="276" t="str">
        <f t="shared" si="367"/>
        <v xml:space="preserve">
</v>
      </c>
      <c r="CV306" s="43" t="s">
        <v>0</v>
      </c>
      <c r="CW306" s="236" t="str">
        <f t="shared" si="319"/>
        <v/>
      </c>
      <c r="CX306" t="s">
        <v>0</v>
      </c>
      <c r="CY306" s="119" t="str">
        <f t="shared" si="320"/>
        <v/>
      </c>
      <c r="CZ306" t="s">
        <v>0</v>
      </c>
      <c r="DA306" s="48" t="str">
        <f t="shared" si="321"/>
        <v/>
      </c>
      <c r="DB306" s="62" t="str">
        <f t="shared" si="322"/>
        <v/>
      </c>
      <c r="DC306" t="s">
        <v>0</v>
      </c>
      <c r="DD306" s="16" t="str">
        <f t="shared" si="368"/>
        <v/>
      </c>
      <c r="DE306" s="43" t="s">
        <v>0</v>
      </c>
      <c r="DF306" s="16" t="str">
        <f t="shared" si="369"/>
        <v/>
      </c>
      <c r="DG306" s="43" t="s">
        <v>0</v>
      </c>
      <c r="DH306" s="48" t="str">
        <f t="shared" si="370"/>
        <v/>
      </c>
      <c r="DI306" s="49" t="str">
        <f t="shared" si="371"/>
        <v/>
      </c>
      <c r="DJ306" s="43" t="s">
        <v>0</v>
      </c>
      <c r="DK306" s="48" t="str">
        <f t="shared" si="372"/>
        <v/>
      </c>
      <c r="DL306" s="49" t="str">
        <f t="shared" si="373"/>
        <v/>
      </c>
      <c r="DM306" s="43" t="s">
        <v>0</v>
      </c>
      <c r="DN306" s="48" t="str">
        <f t="shared" si="374"/>
        <v/>
      </c>
      <c r="DO306" s="49" t="str">
        <f t="shared" si="375"/>
        <v/>
      </c>
      <c r="DP306" s="43" t="s">
        <v>0</v>
      </c>
      <c r="DQ306" s="54" t="str">
        <f t="shared" si="376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7"/>
        <v/>
      </c>
      <c r="DU306" s="69" t="str">
        <f t="shared" si="323"/>
        <v/>
      </c>
      <c r="DV306" s="69" t="str">
        <f t="shared" si="378"/>
        <v/>
      </c>
      <c r="DW306" s="69" t="str">
        <f t="shared" si="379"/>
        <v/>
      </c>
      <c r="DX306" s="62" t="str">
        <f t="shared" si="380"/>
        <v/>
      </c>
      <c r="DY306" s="43" t="s">
        <v>0</v>
      </c>
      <c r="DZ306" s="54" t="str">
        <f>IF(AN306="","",MAX(DZ$12:DZ305)+1)</f>
        <v/>
      </c>
      <c r="EA306" s="69" t="str">
        <f t="shared" si="381"/>
        <v/>
      </c>
      <c r="EB306" s="69" t="str">
        <f t="shared" si="382"/>
        <v/>
      </c>
      <c r="EC306" s="69" t="str">
        <f t="shared" si="383"/>
        <v/>
      </c>
      <c r="ED306" s="69" t="str">
        <f t="shared" si="384"/>
        <v/>
      </c>
      <c r="EE306" s="69" t="str">
        <f t="shared" si="324"/>
        <v/>
      </c>
      <c r="EF306" s="69" t="str">
        <f t="shared" si="385"/>
        <v/>
      </c>
      <c r="EG306" s="69" t="str">
        <f t="shared" si="386"/>
        <v/>
      </c>
      <c r="EH306" s="69" t="str">
        <f t="shared" si="325"/>
        <v/>
      </c>
      <c r="EI306" s="69" t="str">
        <f t="shared" si="387"/>
        <v/>
      </c>
      <c r="EJ306" s="49" t="str">
        <f t="shared" si="388"/>
        <v/>
      </c>
      <c r="EK306" s="43" t="s">
        <v>0</v>
      </c>
      <c r="EL306" s="16" t="str">
        <f t="shared" si="389"/>
        <v/>
      </c>
      <c r="EM306" s="43" t="s">
        <v>0</v>
      </c>
      <c r="EN306" s="16" t="str">
        <f t="shared" si="326"/>
        <v/>
      </c>
      <c r="EO306" s="43" t="s">
        <v>0</v>
      </c>
      <c r="EP306" s="167" t="str">
        <f t="shared" si="390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7"/>
        <v/>
      </c>
      <c r="P307" s="43"/>
      <c r="Q307" s="48" t="str">
        <f t="shared" si="328"/>
        <v/>
      </c>
      <c r="R307" s="69" t="str">
        <f>IF(Q307="","",IF(COUNTIF(Q$12:Q306,Q307)=0,R306+1,R306))</f>
        <v/>
      </c>
      <c r="S307" s="69" t="str">
        <f t="shared" si="329"/>
        <v/>
      </c>
      <c r="T307" s="69" t="str">
        <f t="shared" si="330"/>
        <v/>
      </c>
      <c r="U307" s="62" t="str">
        <f t="shared" si="331"/>
        <v/>
      </c>
      <c r="V307" s="43" t="s">
        <v>0</v>
      </c>
      <c r="W307" s="209" t="str">
        <f t="shared" si="332"/>
        <v/>
      </c>
      <c r="X307" s="259" t="str">
        <f t="shared" si="333"/>
        <v/>
      </c>
      <c r="Y307" s="210" t="str">
        <f t="shared" si="315"/>
        <v/>
      </c>
      <c r="Z307" s="43" t="s">
        <v>0</v>
      </c>
      <c r="AA307" s="48" t="str">
        <f t="shared" si="334"/>
        <v/>
      </c>
      <c r="AB307" s="69" t="str">
        <f t="shared" si="335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6"/>
        <v/>
      </c>
      <c r="AI307" s="43" t="s">
        <v>0</v>
      </c>
      <c r="AJ307" s="209" t="str">
        <f t="shared" si="337"/>
        <v/>
      </c>
      <c r="AK307" s="150" t="str">
        <f t="shared" si="338"/>
        <v/>
      </c>
      <c r="AL307" s="43"/>
      <c r="AM307" s="48" t="str">
        <f t="shared" si="339"/>
        <v/>
      </c>
      <c r="AN307" s="27" t="str">
        <f t="shared" si="340"/>
        <v/>
      </c>
      <c r="AO307" s="69" t="str">
        <f t="shared" si="341"/>
        <v/>
      </c>
      <c r="AP307" s="69" t="str">
        <f t="shared" si="342"/>
        <v/>
      </c>
      <c r="AQ307" s="27" t="str">
        <f t="shared" si="343"/>
        <v/>
      </c>
      <c r="AR307" s="62" t="str">
        <f t="shared" si="344"/>
        <v/>
      </c>
      <c r="AS307" s="43" t="s">
        <v>0</v>
      </c>
      <c r="AT307" s="78" t="str">
        <f t="shared" si="345"/>
        <v/>
      </c>
      <c r="AU307" s="43" t="s">
        <v>0</v>
      </c>
      <c r="AV307" s="280" t="str">
        <f t="shared" si="391"/>
        <v/>
      </c>
      <c r="AW307" s="43" t="s">
        <v>0</v>
      </c>
      <c r="AX307" s="97"/>
      <c r="AY307" s="99"/>
      <c r="AZ307" s="43" t="s">
        <v>0</v>
      </c>
      <c r="BA307" s="236" t="str">
        <f t="shared" si="346"/>
        <v/>
      </c>
      <c r="BB307" s="43" t="s">
        <v>0</v>
      </c>
      <c r="BC307" s="48" t="str">
        <f t="shared" si="347"/>
        <v/>
      </c>
      <c r="BD307" s="69" t="str">
        <f>IF(AX307&amp;AY307="","",MAX(BD$12:BD306)+1)</f>
        <v/>
      </c>
      <c r="BE307" s="248" t="str">
        <f t="shared" si="348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9"/>
        <v/>
      </c>
      <c r="BI307" s="27" t="str">
        <f t="shared" si="350"/>
        <v/>
      </c>
      <c r="BJ307" s="69" t="str">
        <f t="shared" si="351"/>
        <v/>
      </c>
      <c r="BK307" s="49" t="str">
        <f t="shared" si="352"/>
        <v/>
      </c>
      <c r="BL307" s="43" t="s">
        <v>0</v>
      </c>
      <c r="BM307" s="48" t="str">
        <f t="shared" si="353"/>
        <v/>
      </c>
      <c r="BN307" s="27" t="str">
        <f t="shared" si="354"/>
        <v/>
      </c>
      <c r="BO307" s="69" t="str">
        <f t="shared" si="355"/>
        <v/>
      </c>
      <c r="BP307" s="69" t="str">
        <f t="shared" si="316"/>
        <v/>
      </c>
      <c r="BQ307" s="27" t="str">
        <f t="shared" si="317"/>
        <v/>
      </c>
      <c r="BR307" s="27" t="str" cm="1">
        <f t="array" ref="BR307">IFERROR(""&amp;INDEX(regNatjecatelj_klub,DI307),"")</f>
        <v/>
      </c>
      <c r="BS307" s="82" t="str">
        <f t="shared" si="356"/>
        <v/>
      </c>
      <c r="BT307" s="62" t="str">
        <f t="shared" si="357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8"/>
        <v/>
      </c>
      <c r="CA307" s="27" t="str">
        <f t="shared" si="359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60"/>
        <v/>
      </c>
      <c r="CE307" s="27" t="str">
        <f>IF(BX307="","",MAX(CE$12:CE306)+1)</f>
        <v/>
      </c>
      <c r="CF307" s="27" t="str">
        <f t="shared" si="361"/>
        <v/>
      </c>
      <c r="CG307" s="62" t="str">
        <f t="shared" si="362"/>
        <v/>
      </c>
      <c r="CH307" s="43" t="s">
        <v>0</v>
      </c>
      <c r="CI307" s="16" t="str">
        <f t="shared" si="363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4"/>
        <v/>
      </c>
      <c r="CP307" s="69" t="str">
        <f t="shared" si="365"/>
        <v/>
      </c>
      <c r="CQ307" s="216" t="str">
        <f t="shared" si="366"/>
        <v/>
      </c>
      <c r="CR307" s="217" t="str">
        <f t="shared" si="314"/>
        <v/>
      </c>
      <c r="CS307" s="150" t="str">
        <f t="shared" si="318"/>
        <v/>
      </c>
      <c r="CT307" s="43" t="s">
        <v>0</v>
      </c>
      <c r="CU307" s="276" t="str">
        <f t="shared" si="367"/>
        <v xml:space="preserve">
</v>
      </c>
      <c r="CV307" s="43" t="s">
        <v>0</v>
      </c>
      <c r="CW307" s="236" t="str">
        <f t="shared" si="319"/>
        <v/>
      </c>
      <c r="CX307" t="s">
        <v>0</v>
      </c>
      <c r="CY307" s="119" t="str">
        <f t="shared" si="320"/>
        <v/>
      </c>
      <c r="CZ307" t="s">
        <v>0</v>
      </c>
      <c r="DA307" s="48" t="str">
        <f t="shared" si="321"/>
        <v/>
      </c>
      <c r="DB307" s="62" t="str">
        <f t="shared" si="322"/>
        <v/>
      </c>
      <c r="DC307" t="s">
        <v>0</v>
      </c>
      <c r="DD307" s="16" t="str">
        <f t="shared" si="368"/>
        <v/>
      </c>
      <c r="DE307" s="43" t="s">
        <v>0</v>
      </c>
      <c r="DF307" s="16" t="str">
        <f t="shared" si="369"/>
        <v/>
      </c>
      <c r="DG307" s="43" t="s">
        <v>0</v>
      </c>
      <c r="DH307" s="48" t="str">
        <f t="shared" si="370"/>
        <v/>
      </c>
      <c r="DI307" s="49" t="str">
        <f t="shared" si="371"/>
        <v/>
      </c>
      <c r="DJ307" s="43" t="s">
        <v>0</v>
      </c>
      <c r="DK307" s="48" t="str">
        <f t="shared" si="372"/>
        <v/>
      </c>
      <c r="DL307" s="49" t="str">
        <f t="shared" si="373"/>
        <v/>
      </c>
      <c r="DM307" s="43" t="s">
        <v>0</v>
      </c>
      <c r="DN307" s="48" t="str">
        <f t="shared" si="374"/>
        <v/>
      </c>
      <c r="DO307" s="49" t="str">
        <f t="shared" si="375"/>
        <v/>
      </c>
      <c r="DP307" s="43" t="s">
        <v>0</v>
      </c>
      <c r="DQ307" s="54" t="str">
        <f t="shared" si="376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7"/>
        <v/>
      </c>
      <c r="DU307" s="69" t="str">
        <f t="shared" si="323"/>
        <v/>
      </c>
      <c r="DV307" s="69" t="str">
        <f t="shared" si="378"/>
        <v/>
      </c>
      <c r="DW307" s="69" t="str">
        <f t="shared" si="379"/>
        <v/>
      </c>
      <c r="DX307" s="62" t="str">
        <f t="shared" si="380"/>
        <v/>
      </c>
      <c r="DY307" s="43" t="s">
        <v>0</v>
      </c>
      <c r="DZ307" s="54" t="str">
        <f>IF(AN307="","",MAX(DZ$12:DZ306)+1)</f>
        <v/>
      </c>
      <c r="EA307" s="69" t="str">
        <f t="shared" si="381"/>
        <v/>
      </c>
      <c r="EB307" s="69" t="str">
        <f t="shared" si="382"/>
        <v/>
      </c>
      <c r="EC307" s="69" t="str">
        <f t="shared" si="383"/>
        <v/>
      </c>
      <c r="ED307" s="69" t="str">
        <f t="shared" si="384"/>
        <v/>
      </c>
      <c r="EE307" s="69" t="str">
        <f t="shared" si="324"/>
        <v/>
      </c>
      <c r="EF307" s="69" t="str">
        <f t="shared" si="385"/>
        <v/>
      </c>
      <c r="EG307" s="69" t="str">
        <f t="shared" si="386"/>
        <v/>
      </c>
      <c r="EH307" s="69" t="str">
        <f t="shared" si="325"/>
        <v/>
      </c>
      <c r="EI307" s="69" t="str">
        <f t="shared" si="387"/>
        <v/>
      </c>
      <c r="EJ307" s="49" t="str">
        <f t="shared" si="388"/>
        <v/>
      </c>
      <c r="EK307" s="43" t="s">
        <v>0</v>
      </c>
      <c r="EL307" s="16" t="str">
        <f t="shared" si="389"/>
        <v/>
      </c>
      <c r="EM307" s="43" t="s">
        <v>0</v>
      </c>
      <c r="EN307" s="16" t="str">
        <f t="shared" si="326"/>
        <v/>
      </c>
      <c r="EO307" s="43" t="s">
        <v>0</v>
      </c>
      <c r="EP307" s="167" t="str">
        <f t="shared" si="390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7"/>
        <v/>
      </c>
      <c r="P308" s="43"/>
      <c r="Q308" s="48" t="str">
        <f t="shared" si="328"/>
        <v/>
      </c>
      <c r="R308" s="69" t="str">
        <f>IF(Q308="","",IF(COUNTIF(Q$12:Q307,Q308)=0,R307+1,R307))</f>
        <v/>
      </c>
      <c r="S308" s="69" t="str">
        <f t="shared" si="329"/>
        <v/>
      </c>
      <c r="T308" s="69" t="str">
        <f t="shared" si="330"/>
        <v/>
      </c>
      <c r="U308" s="62" t="str">
        <f t="shared" si="331"/>
        <v/>
      </c>
      <c r="V308" s="43" t="s">
        <v>0</v>
      </c>
      <c r="W308" s="209" t="str">
        <f t="shared" si="332"/>
        <v/>
      </c>
      <c r="X308" s="259" t="str">
        <f t="shared" si="333"/>
        <v/>
      </c>
      <c r="Y308" s="210" t="str">
        <f t="shared" si="315"/>
        <v/>
      </c>
      <c r="Z308" s="43" t="s">
        <v>0</v>
      </c>
      <c r="AA308" s="48" t="str">
        <f t="shared" si="334"/>
        <v/>
      </c>
      <c r="AB308" s="69" t="str">
        <f t="shared" si="335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6"/>
        <v/>
      </c>
      <c r="AI308" s="43" t="s">
        <v>0</v>
      </c>
      <c r="AJ308" s="209" t="str">
        <f t="shared" si="337"/>
        <v/>
      </c>
      <c r="AK308" s="150" t="str">
        <f t="shared" si="338"/>
        <v/>
      </c>
      <c r="AL308" s="43"/>
      <c r="AM308" s="48" t="str">
        <f t="shared" si="339"/>
        <v/>
      </c>
      <c r="AN308" s="27" t="str">
        <f t="shared" si="340"/>
        <v/>
      </c>
      <c r="AO308" s="69" t="str">
        <f t="shared" si="341"/>
        <v/>
      </c>
      <c r="AP308" s="69" t="str">
        <f t="shared" si="342"/>
        <v/>
      </c>
      <c r="AQ308" s="27" t="str">
        <f t="shared" si="343"/>
        <v/>
      </c>
      <c r="AR308" s="62" t="str">
        <f t="shared" si="344"/>
        <v/>
      </c>
      <c r="AS308" s="43" t="s">
        <v>0</v>
      </c>
      <c r="AT308" s="78" t="str">
        <f t="shared" si="345"/>
        <v/>
      </c>
      <c r="AU308" s="43" t="s">
        <v>0</v>
      </c>
      <c r="AV308" s="280" t="str">
        <f t="shared" si="391"/>
        <v/>
      </c>
      <c r="AW308" s="43" t="s">
        <v>0</v>
      </c>
      <c r="AX308" s="97"/>
      <c r="AY308" s="99"/>
      <c r="AZ308" s="43" t="s">
        <v>0</v>
      </c>
      <c r="BA308" s="236" t="str">
        <f t="shared" si="346"/>
        <v/>
      </c>
      <c r="BB308" s="43" t="s">
        <v>0</v>
      </c>
      <c r="BC308" s="48" t="str">
        <f t="shared" si="347"/>
        <v/>
      </c>
      <c r="BD308" s="69" t="str">
        <f>IF(AX308&amp;AY308="","",MAX(BD$12:BD307)+1)</f>
        <v/>
      </c>
      <c r="BE308" s="248" t="str">
        <f t="shared" si="348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9"/>
        <v/>
      </c>
      <c r="BI308" s="27" t="str">
        <f t="shared" si="350"/>
        <v/>
      </c>
      <c r="BJ308" s="69" t="str">
        <f t="shared" si="351"/>
        <v/>
      </c>
      <c r="BK308" s="49" t="str">
        <f t="shared" si="352"/>
        <v/>
      </c>
      <c r="BL308" s="43" t="s">
        <v>0</v>
      </c>
      <c r="BM308" s="48" t="str">
        <f t="shared" si="353"/>
        <v/>
      </c>
      <c r="BN308" s="27" t="str">
        <f t="shared" si="354"/>
        <v/>
      </c>
      <c r="BO308" s="69" t="str">
        <f t="shared" si="355"/>
        <v/>
      </c>
      <c r="BP308" s="69" t="str">
        <f t="shared" si="316"/>
        <v/>
      </c>
      <c r="BQ308" s="27" t="str">
        <f t="shared" si="317"/>
        <v/>
      </c>
      <c r="BR308" s="27" t="str" cm="1">
        <f t="array" ref="BR308">IFERROR(""&amp;INDEX(regNatjecatelj_klub,DI308),"")</f>
        <v/>
      </c>
      <c r="BS308" s="82" t="str">
        <f t="shared" si="356"/>
        <v/>
      </c>
      <c r="BT308" s="62" t="str">
        <f t="shared" si="357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8"/>
        <v/>
      </c>
      <c r="CA308" s="27" t="str">
        <f t="shared" si="359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60"/>
        <v/>
      </c>
      <c r="CE308" s="27" t="str">
        <f>IF(BX308="","",MAX(CE$12:CE307)+1)</f>
        <v/>
      </c>
      <c r="CF308" s="27" t="str">
        <f t="shared" si="361"/>
        <v/>
      </c>
      <c r="CG308" s="62" t="str">
        <f t="shared" si="362"/>
        <v/>
      </c>
      <c r="CH308" s="43" t="s">
        <v>0</v>
      </c>
      <c r="CI308" s="16" t="str">
        <f t="shared" si="363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4"/>
        <v/>
      </c>
      <c r="CP308" s="69" t="str">
        <f t="shared" si="365"/>
        <v/>
      </c>
      <c r="CQ308" s="216" t="str">
        <f t="shared" si="366"/>
        <v/>
      </c>
      <c r="CR308" s="217" t="str">
        <f t="shared" si="314"/>
        <v/>
      </c>
      <c r="CS308" s="150" t="str">
        <f t="shared" si="318"/>
        <v/>
      </c>
      <c r="CT308" s="43" t="s">
        <v>0</v>
      </c>
      <c r="CU308" s="276" t="str">
        <f t="shared" si="367"/>
        <v xml:space="preserve">
</v>
      </c>
      <c r="CV308" s="43" t="s">
        <v>0</v>
      </c>
      <c r="CW308" s="236" t="str">
        <f t="shared" si="319"/>
        <v/>
      </c>
      <c r="CX308" t="s">
        <v>0</v>
      </c>
      <c r="CY308" s="119" t="str">
        <f t="shared" si="320"/>
        <v/>
      </c>
      <c r="CZ308" t="s">
        <v>0</v>
      </c>
      <c r="DA308" s="48" t="str">
        <f t="shared" si="321"/>
        <v/>
      </c>
      <c r="DB308" s="62" t="str">
        <f t="shared" si="322"/>
        <v/>
      </c>
      <c r="DC308" t="s">
        <v>0</v>
      </c>
      <c r="DD308" s="16" t="str">
        <f t="shared" si="368"/>
        <v/>
      </c>
      <c r="DE308" s="43" t="s">
        <v>0</v>
      </c>
      <c r="DF308" s="16" t="str">
        <f t="shared" si="369"/>
        <v/>
      </c>
      <c r="DG308" s="43" t="s">
        <v>0</v>
      </c>
      <c r="DH308" s="48" t="str">
        <f t="shared" si="370"/>
        <v/>
      </c>
      <c r="DI308" s="49" t="str">
        <f t="shared" si="371"/>
        <v/>
      </c>
      <c r="DJ308" s="43" t="s">
        <v>0</v>
      </c>
      <c r="DK308" s="48" t="str">
        <f t="shared" si="372"/>
        <v/>
      </c>
      <c r="DL308" s="49" t="str">
        <f t="shared" si="373"/>
        <v/>
      </c>
      <c r="DM308" s="43" t="s">
        <v>0</v>
      </c>
      <c r="DN308" s="48" t="str">
        <f t="shared" si="374"/>
        <v/>
      </c>
      <c r="DO308" s="49" t="str">
        <f t="shared" si="375"/>
        <v/>
      </c>
      <c r="DP308" s="43" t="s">
        <v>0</v>
      </c>
      <c r="DQ308" s="54" t="str">
        <f t="shared" si="376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7"/>
        <v/>
      </c>
      <c r="DU308" s="69" t="str">
        <f t="shared" si="323"/>
        <v/>
      </c>
      <c r="DV308" s="69" t="str">
        <f t="shared" si="378"/>
        <v/>
      </c>
      <c r="DW308" s="69" t="str">
        <f t="shared" si="379"/>
        <v/>
      </c>
      <c r="DX308" s="62" t="str">
        <f t="shared" si="380"/>
        <v/>
      </c>
      <c r="DY308" s="43" t="s">
        <v>0</v>
      </c>
      <c r="DZ308" s="54" t="str">
        <f>IF(AN308="","",MAX(DZ$12:DZ307)+1)</f>
        <v/>
      </c>
      <c r="EA308" s="69" t="str">
        <f t="shared" si="381"/>
        <v/>
      </c>
      <c r="EB308" s="69" t="str">
        <f t="shared" si="382"/>
        <v/>
      </c>
      <c r="EC308" s="69" t="str">
        <f t="shared" si="383"/>
        <v/>
      </c>
      <c r="ED308" s="69" t="str">
        <f t="shared" si="384"/>
        <v/>
      </c>
      <c r="EE308" s="69" t="str">
        <f t="shared" si="324"/>
        <v/>
      </c>
      <c r="EF308" s="69" t="str">
        <f t="shared" si="385"/>
        <v/>
      </c>
      <c r="EG308" s="69" t="str">
        <f t="shared" si="386"/>
        <v/>
      </c>
      <c r="EH308" s="69" t="str">
        <f t="shared" si="325"/>
        <v/>
      </c>
      <c r="EI308" s="69" t="str">
        <f t="shared" si="387"/>
        <v/>
      </c>
      <c r="EJ308" s="49" t="str">
        <f t="shared" si="388"/>
        <v/>
      </c>
      <c r="EK308" s="43" t="s">
        <v>0</v>
      </c>
      <c r="EL308" s="16" t="str">
        <f t="shared" si="389"/>
        <v/>
      </c>
      <c r="EM308" s="43" t="s">
        <v>0</v>
      </c>
      <c r="EN308" s="16" t="str">
        <f t="shared" si="326"/>
        <v/>
      </c>
      <c r="EO308" s="43" t="s">
        <v>0</v>
      </c>
      <c r="EP308" s="167" t="str">
        <f t="shared" si="390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7"/>
        <v/>
      </c>
      <c r="P309" s="43"/>
      <c r="Q309" s="48" t="str">
        <f t="shared" si="328"/>
        <v/>
      </c>
      <c r="R309" s="69" t="str">
        <f>IF(Q309="","",IF(COUNTIF(Q$12:Q308,Q309)=0,R308+1,R308))</f>
        <v/>
      </c>
      <c r="S309" s="69" t="str">
        <f t="shared" si="329"/>
        <v/>
      </c>
      <c r="T309" s="69" t="str">
        <f t="shared" si="330"/>
        <v/>
      </c>
      <c r="U309" s="62" t="str">
        <f t="shared" si="331"/>
        <v/>
      </c>
      <c r="V309" s="43" t="s">
        <v>0</v>
      </c>
      <c r="W309" s="209" t="str">
        <f t="shared" si="332"/>
        <v/>
      </c>
      <c r="X309" s="259" t="str">
        <f t="shared" si="333"/>
        <v/>
      </c>
      <c r="Y309" s="210" t="str">
        <f t="shared" si="315"/>
        <v/>
      </c>
      <c r="Z309" s="43" t="s">
        <v>0</v>
      </c>
      <c r="AA309" s="48" t="str">
        <f t="shared" si="334"/>
        <v/>
      </c>
      <c r="AB309" s="69" t="str">
        <f t="shared" si="335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6"/>
        <v/>
      </c>
      <c r="AI309" s="43" t="s">
        <v>0</v>
      </c>
      <c r="AJ309" s="209" t="str">
        <f t="shared" si="337"/>
        <v/>
      </c>
      <c r="AK309" s="150" t="str">
        <f t="shared" si="338"/>
        <v/>
      </c>
      <c r="AL309" s="43"/>
      <c r="AM309" s="48" t="str">
        <f t="shared" si="339"/>
        <v/>
      </c>
      <c r="AN309" s="27" t="str">
        <f t="shared" si="340"/>
        <v/>
      </c>
      <c r="AO309" s="69" t="str">
        <f t="shared" si="341"/>
        <v/>
      </c>
      <c r="AP309" s="69" t="str">
        <f t="shared" si="342"/>
        <v/>
      </c>
      <c r="AQ309" s="27" t="str">
        <f t="shared" si="343"/>
        <v/>
      </c>
      <c r="AR309" s="62" t="str">
        <f t="shared" si="344"/>
        <v/>
      </c>
      <c r="AS309" s="43" t="s">
        <v>0</v>
      </c>
      <c r="AT309" s="78" t="str">
        <f t="shared" si="345"/>
        <v/>
      </c>
      <c r="AU309" s="43" t="s">
        <v>0</v>
      </c>
      <c r="AV309" s="280" t="str">
        <f t="shared" si="391"/>
        <v/>
      </c>
      <c r="AW309" s="43" t="s">
        <v>0</v>
      </c>
      <c r="AX309" s="97"/>
      <c r="AY309" s="99"/>
      <c r="AZ309" s="43" t="s">
        <v>0</v>
      </c>
      <c r="BA309" s="236" t="str">
        <f t="shared" si="346"/>
        <v/>
      </c>
      <c r="BB309" s="43" t="s">
        <v>0</v>
      </c>
      <c r="BC309" s="48" t="str">
        <f t="shared" si="347"/>
        <v/>
      </c>
      <c r="BD309" s="69" t="str">
        <f>IF(AX309&amp;AY309="","",MAX(BD$12:BD308)+1)</f>
        <v/>
      </c>
      <c r="BE309" s="248" t="str">
        <f t="shared" si="348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9"/>
        <v/>
      </c>
      <c r="BI309" s="27" t="str">
        <f t="shared" si="350"/>
        <v/>
      </c>
      <c r="BJ309" s="69" t="str">
        <f t="shared" si="351"/>
        <v/>
      </c>
      <c r="BK309" s="49" t="str">
        <f t="shared" si="352"/>
        <v/>
      </c>
      <c r="BL309" s="43" t="s">
        <v>0</v>
      </c>
      <c r="BM309" s="48" t="str">
        <f t="shared" si="353"/>
        <v/>
      </c>
      <c r="BN309" s="27" t="str">
        <f t="shared" si="354"/>
        <v/>
      </c>
      <c r="BO309" s="69" t="str">
        <f t="shared" si="355"/>
        <v/>
      </c>
      <c r="BP309" s="69" t="str">
        <f t="shared" si="316"/>
        <v/>
      </c>
      <c r="BQ309" s="27" t="str">
        <f t="shared" si="317"/>
        <v/>
      </c>
      <c r="BR309" s="27" t="str" cm="1">
        <f t="array" ref="BR309">IFERROR(""&amp;INDEX(regNatjecatelj_klub,DI309),"")</f>
        <v/>
      </c>
      <c r="BS309" s="82" t="str">
        <f t="shared" si="356"/>
        <v/>
      </c>
      <c r="BT309" s="62" t="str">
        <f t="shared" si="357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8"/>
        <v/>
      </c>
      <c r="CA309" s="27" t="str">
        <f t="shared" si="359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60"/>
        <v/>
      </c>
      <c r="CE309" s="27" t="str">
        <f>IF(BX309="","",MAX(CE$12:CE308)+1)</f>
        <v/>
      </c>
      <c r="CF309" s="27" t="str">
        <f t="shared" si="361"/>
        <v/>
      </c>
      <c r="CG309" s="62" t="str">
        <f t="shared" si="362"/>
        <v/>
      </c>
      <c r="CH309" s="43" t="s">
        <v>0</v>
      </c>
      <c r="CI309" s="16" t="str">
        <f t="shared" si="363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4"/>
        <v/>
      </c>
      <c r="CP309" s="69" t="str">
        <f t="shared" si="365"/>
        <v/>
      </c>
      <c r="CQ309" s="216" t="str">
        <f t="shared" si="366"/>
        <v/>
      </c>
      <c r="CR309" s="217" t="str">
        <f t="shared" si="314"/>
        <v/>
      </c>
      <c r="CS309" s="150" t="str">
        <f t="shared" si="318"/>
        <v/>
      </c>
      <c r="CT309" s="43" t="s">
        <v>0</v>
      </c>
      <c r="CU309" s="276" t="str">
        <f t="shared" si="367"/>
        <v xml:space="preserve">
</v>
      </c>
      <c r="CV309" s="43" t="s">
        <v>0</v>
      </c>
      <c r="CW309" s="236" t="str">
        <f t="shared" si="319"/>
        <v/>
      </c>
      <c r="CX309" t="s">
        <v>0</v>
      </c>
      <c r="CY309" s="119" t="str">
        <f t="shared" si="320"/>
        <v/>
      </c>
      <c r="CZ309" t="s">
        <v>0</v>
      </c>
      <c r="DA309" s="48" t="str">
        <f t="shared" si="321"/>
        <v/>
      </c>
      <c r="DB309" s="62" t="str">
        <f t="shared" si="322"/>
        <v/>
      </c>
      <c r="DC309" t="s">
        <v>0</v>
      </c>
      <c r="DD309" s="16" t="str">
        <f t="shared" si="368"/>
        <v/>
      </c>
      <c r="DE309" s="43" t="s">
        <v>0</v>
      </c>
      <c r="DF309" s="16" t="str">
        <f t="shared" si="369"/>
        <v/>
      </c>
      <c r="DG309" s="43" t="s">
        <v>0</v>
      </c>
      <c r="DH309" s="48" t="str">
        <f t="shared" si="370"/>
        <v/>
      </c>
      <c r="DI309" s="49" t="str">
        <f t="shared" si="371"/>
        <v/>
      </c>
      <c r="DJ309" s="43" t="s">
        <v>0</v>
      </c>
      <c r="DK309" s="48" t="str">
        <f t="shared" si="372"/>
        <v/>
      </c>
      <c r="DL309" s="49" t="str">
        <f t="shared" si="373"/>
        <v/>
      </c>
      <c r="DM309" s="43" t="s">
        <v>0</v>
      </c>
      <c r="DN309" s="48" t="str">
        <f t="shared" si="374"/>
        <v/>
      </c>
      <c r="DO309" s="49" t="str">
        <f t="shared" si="375"/>
        <v/>
      </c>
      <c r="DP309" s="43" t="s">
        <v>0</v>
      </c>
      <c r="DQ309" s="54" t="str">
        <f t="shared" si="376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7"/>
        <v/>
      </c>
      <c r="DU309" s="69" t="str">
        <f t="shared" si="323"/>
        <v/>
      </c>
      <c r="DV309" s="69" t="str">
        <f t="shared" si="378"/>
        <v/>
      </c>
      <c r="DW309" s="69" t="str">
        <f t="shared" si="379"/>
        <v/>
      </c>
      <c r="DX309" s="62" t="str">
        <f t="shared" si="380"/>
        <v/>
      </c>
      <c r="DY309" s="43" t="s">
        <v>0</v>
      </c>
      <c r="DZ309" s="54" t="str">
        <f>IF(AN309="","",MAX(DZ$12:DZ308)+1)</f>
        <v/>
      </c>
      <c r="EA309" s="69" t="str">
        <f t="shared" si="381"/>
        <v/>
      </c>
      <c r="EB309" s="69" t="str">
        <f t="shared" si="382"/>
        <v/>
      </c>
      <c r="EC309" s="69" t="str">
        <f t="shared" si="383"/>
        <v/>
      </c>
      <c r="ED309" s="69" t="str">
        <f t="shared" si="384"/>
        <v/>
      </c>
      <c r="EE309" s="69" t="str">
        <f t="shared" si="324"/>
        <v/>
      </c>
      <c r="EF309" s="69" t="str">
        <f t="shared" si="385"/>
        <v/>
      </c>
      <c r="EG309" s="69" t="str">
        <f t="shared" si="386"/>
        <v/>
      </c>
      <c r="EH309" s="69" t="str">
        <f t="shared" si="325"/>
        <v/>
      </c>
      <c r="EI309" s="69" t="str">
        <f t="shared" si="387"/>
        <v/>
      </c>
      <c r="EJ309" s="49" t="str">
        <f t="shared" si="388"/>
        <v/>
      </c>
      <c r="EK309" s="43" t="s">
        <v>0</v>
      </c>
      <c r="EL309" s="16" t="str">
        <f t="shared" si="389"/>
        <v/>
      </c>
      <c r="EM309" s="43" t="s">
        <v>0</v>
      </c>
      <c r="EN309" s="16" t="str">
        <f t="shared" si="326"/>
        <v/>
      </c>
      <c r="EO309" s="43" t="s">
        <v>0</v>
      </c>
      <c r="EP309" s="167" t="str">
        <f t="shared" si="390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7"/>
        <v/>
      </c>
      <c r="P310" s="43"/>
      <c r="Q310" s="48" t="str">
        <f t="shared" si="328"/>
        <v/>
      </c>
      <c r="R310" s="69" t="str">
        <f>IF(Q310="","",IF(COUNTIF(Q$12:Q309,Q310)=0,R309+1,R309))</f>
        <v/>
      </c>
      <c r="S310" s="69" t="str">
        <f t="shared" si="329"/>
        <v/>
      </c>
      <c r="T310" s="69" t="str">
        <f t="shared" si="330"/>
        <v/>
      </c>
      <c r="U310" s="62" t="str">
        <f t="shared" si="331"/>
        <v/>
      </c>
      <c r="V310" s="43" t="s">
        <v>0</v>
      </c>
      <c r="W310" s="209" t="str">
        <f t="shared" si="332"/>
        <v/>
      </c>
      <c r="X310" s="259" t="str">
        <f t="shared" si="333"/>
        <v/>
      </c>
      <c r="Y310" s="210" t="str">
        <f t="shared" si="315"/>
        <v/>
      </c>
      <c r="Z310" s="43" t="s">
        <v>0</v>
      </c>
      <c r="AA310" s="48" t="str">
        <f t="shared" si="334"/>
        <v/>
      </c>
      <c r="AB310" s="69" t="str">
        <f t="shared" si="335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6"/>
        <v/>
      </c>
      <c r="AI310" s="43" t="s">
        <v>0</v>
      </c>
      <c r="AJ310" s="209" t="str">
        <f t="shared" si="337"/>
        <v/>
      </c>
      <c r="AK310" s="150" t="str">
        <f t="shared" si="338"/>
        <v/>
      </c>
      <c r="AL310" s="43"/>
      <c r="AM310" s="48" t="str">
        <f t="shared" si="339"/>
        <v/>
      </c>
      <c r="AN310" s="27" t="str">
        <f t="shared" si="340"/>
        <v/>
      </c>
      <c r="AO310" s="69" t="str">
        <f t="shared" si="341"/>
        <v/>
      </c>
      <c r="AP310" s="69" t="str">
        <f t="shared" si="342"/>
        <v/>
      </c>
      <c r="AQ310" s="27" t="str">
        <f t="shared" si="343"/>
        <v/>
      </c>
      <c r="AR310" s="62" t="str">
        <f t="shared" si="344"/>
        <v/>
      </c>
      <c r="AS310" s="43" t="s">
        <v>0</v>
      </c>
      <c r="AT310" s="78" t="str">
        <f t="shared" si="345"/>
        <v/>
      </c>
      <c r="AU310" s="43" t="s">
        <v>0</v>
      </c>
      <c r="AV310" s="280" t="str">
        <f t="shared" si="391"/>
        <v/>
      </c>
      <c r="AW310" s="43" t="s">
        <v>0</v>
      </c>
      <c r="AX310" s="97"/>
      <c r="AY310" s="99"/>
      <c r="AZ310" s="43" t="s">
        <v>0</v>
      </c>
      <c r="BA310" s="236" t="str">
        <f t="shared" si="346"/>
        <v/>
      </c>
      <c r="BB310" s="43" t="s">
        <v>0</v>
      </c>
      <c r="BC310" s="48" t="str">
        <f t="shared" si="347"/>
        <v/>
      </c>
      <c r="BD310" s="69" t="str">
        <f>IF(AX310&amp;AY310="","",MAX(BD$12:BD309)+1)</f>
        <v/>
      </c>
      <c r="BE310" s="248" t="str">
        <f t="shared" si="348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9"/>
        <v/>
      </c>
      <c r="BI310" s="27" t="str">
        <f t="shared" si="350"/>
        <v/>
      </c>
      <c r="BJ310" s="69" t="str">
        <f t="shared" si="351"/>
        <v/>
      </c>
      <c r="BK310" s="49" t="str">
        <f t="shared" si="352"/>
        <v/>
      </c>
      <c r="BL310" s="43" t="s">
        <v>0</v>
      </c>
      <c r="BM310" s="48" t="str">
        <f t="shared" si="353"/>
        <v/>
      </c>
      <c r="BN310" s="27" t="str">
        <f t="shared" si="354"/>
        <v/>
      </c>
      <c r="BO310" s="69" t="str">
        <f t="shared" si="355"/>
        <v/>
      </c>
      <c r="BP310" s="69" t="str">
        <f t="shared" si="316"/>
        <v/>
      </c>
      <c r="BQ310" s="27" t="str">
        <f t="shared" si="317"/>
        <v/>
      </c>
      <c r="BR310" s="27" t="str" cm="1">
        <f t="array" ref="BR310">IFERROR(""&amp;INDEX(regNatjecatelj_klub,DI310),"")</f>
        <v/>
      </c>
      <c r="BS310" s="82" t="str">
        <f t="shared" si="356"/>
        <v/>
      </c>
      <c r="BT310" s="62" t="str">
        <f t="shared" si="357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8"/>
        <v/>
      </c>
      <c r="CA310" s="27" t="str">
        <f t="shared" si="359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60"/>
        <v/>
      </c>
      <c r="CE310" s="27" t="str">
        <f>IF(BX310="","",MAX(CE$12:CE309)+1)</f>
        <v/>
      </c>
      <c r="CF310" s="27" t="str">
        <f t="shared" si="361"/>
        <v/>
      </c>
      <c r="CG310" s="62" t="str">
        <f t="shared" si="362"/>
        <v/>
      </c>
      <c r="CH310" s="43" t="s">
        <v>0</v>
      </c>
      <c r="CI310" s="16" t="str">
        <f t="shared" si="363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4"/>
        <v/>
      </c>
      <c r="CP310" s="69" t="str">
        <f t="shared" si="365"/>
        <v/>
      </c>
      <c r="CQ310" s="216" t="str">
        <f t="shared" si="366"/>
        <v/>
      </c>
      <c r="CR310" s="217" t="str">
        <f t="shared" si="314"/>
        <v/>
      </c>
      <c r="CS310" s="150" t="str">
        <f t="shared" si="318"/>
        <v/>
      </c>
      <c r="CT310" s="43" t="s">
        <v>0</v>
      </c>
      <c r="CU310" s="276" t="str">
        <f t="shared" si="367"/>
        <v xml:space="preserve">
</v>
      </c>
      <c r="CV310" s="43" t="s">
        <v>0</v>
      </c>
      <c r="CW310" s="236" t="str">
        <f t="shared" si="319"/>
        <v/>
      </c>
      <c r="CX310" t="s">
        <v>0</v>
      </c>
      <c r="CY310" s="119" t="str">
        <f t="shared" si="320"/>
        <v/>
      </c>
      <c r="CZ310" t="s">
        <v>0</v>
      </c>
      <c r="DA310" s="48" t="str">
        <f t="shared" si="321"/>
        <v/>
      </c>
      <c r="DB310" s="62" t="str">
        <f t="shared" si="322"/>
        <v/>
      </c>
      <c r="DC310" t="s">
        <v>0</v>
      </c>
      <c r="DD310" s="16" t="str">
        <f t="shared" si="368"/>
        <v/>
      </c>
      <c r="DE310" s="43" t="s">
        <v>0</v>
      </c>
      <c r="DF310" s="16" t="str">
        <f t="shared" si="369"/>
        <v/>
      </c>
      <c r="DG310" s="43" t="s">
        <v>0</v>
      </c>
      <c r="DH310" s="48" t="str">
        <f t="shared" si="370"/>
        <v/>
      </c>
      <c r="DI310" s="49" t="str">
        <f t="shared" si="371"/>
        <v/>
      </c>
      <c r="DJ310" s="43" t="s">
        <v>0</v>
      </c>
      <c r="DK310" s="48" t="str">
        <f t="shared" si="372"/>
        <v/>
      </c>
      <c r="DL310" s="49" t="str">
        <f t="shared" si="373"/>
        <v/>
      </c>
      <c r="DM310" s="43" t="s">
        <v>0</v>
      </c>
      <c r="DN310" s="48" t="str">
        <f t="shared" si="374"/>
        <v/>
      </c>
      <c r="DO310" s="49" t="str">
        <f t="shared" si="375"/>
        <v/>
      </c>
      <c r="DP310" s="43" t="s">
        <v>0</v>
      </c>
      <c r="DQ310" s="54" t="str">
        <f t="shared" si="376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7"/>
        <v/>
      </c>
      <c r="DU310" s="69" t="str">
        <f t="shared" si="323"/>
        <v/>
      </c>
      <c r="DV310" s="69" t="str">
        <f t="shared" si="378"/>
        <v/>
      </c>
      <c r="DW310" s="69" t="str">
        <f t="shared" si="379"/>
        <v/>
      </c>
      <c r="DX310" s="62" t="str">
        <f t="shared" si="380"/>
        <v/>
      </c>
      <c r="DY310" s="43" t="s">
        <v>0</v>
      </c>
      <c r="DZ310" s="54" t="str">
        <f>IF(AN310="","",MAX(DZ$12:DZ309)+1)</f>
        <v/>
      </c>
      <c r="EA310" s="69" t="str">
        <f t="shared" si="381"/>
        <v/>
      </c>
      <c r="EB310" s="69" t="str">
        <f t="shared" si="382"/>
        <v/>
      </c>
      <c r="EC310" s="69" t="str">
        <f t="shared" si="383"/>
        <v/>
      </c>
      <c r="ED310" s="69" t="str">
        <f t="shared" si="384"/>
        <v/>
      </c>
      <c r="EE310" s="69" t="str">
        <f t="shared" si="324"/>
        <v/>
      </c>
      <c r="EF310" s="69" t="str">
        <f t="shared" si="385"/>
        <v/>
      </c>
      <c r="EG310" s="69" t="str">
        <f t="shared" si="386"/>
        <v/>
      </c>
      <c r="EH310" s="69" t="str">
        <f t="shared" si="325"/>
        <v/>
      </c>
      <c r="EI310" s="69" t="str">
        <f t="shared" si="387"/>
        <v/>
      </c>
      <c r="EJ310" s="49" t="str">
        <f t="shared" si="388"/>
        <v/>
      </c>
      <c r="EK310" s="43" t="s">
        <v>0</v>
      </c>
      <c r="EL310" s="16" t="str">
        <f t="shared" si="389"/>
        <v/>
      </c>
      <c r="EM310" s="43" t="s">
        <v>0</v>
      </c>
      <c r="EN310" s="16" t="str">
        <f t="shared" si="326"/>
        <v/>
      </c>
      <c r="EO310" s="43" t="s">
        <v>0</v>
      </c>
      <c r="EP310" s="167" t="str">
        <f t="shared" si="390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7"/>
        <v/>
      </c>
      <c r="P311" s="43"/>
      <c r="Q311" s="48" t="str">
        <f t="shared" si="328"/>
        <v/>
      </c>
      <c r="R311" s="69" t="str">
        <f>IF(Q311="","",IF(COUNTIF(Q$12:Q310,Q311)=0,R310+1,R310))</f>
        <v/>
      </c>
      <c r="S311" s="69" t="str">
        <f t="shared" si="329"/>
        <v/>
      </c>
      <c r="T311" s="69" t="str">
        <f t="shared" si="330"/>
        <v/>
      </c>
      <c r="U311" s="62" t="str">
        <f t="shared" si="331"/>
        <v/>
      </c>
      <c r="V311" s="43" t="s">
        <v>0</v>
      </c>
      <c r="W311" s="209" t="str">
        <f t="shared" si="332"/>
        <v/>
      </c>
      <c r="X311" s="259" t="str">
        <f t="shared" si="333"/>
        <v/>
      </c>
      <c r="Y311" s="210" t="str">
        <f t="shared" si="315"/>
        <v/>
      </c>
      <c r="Z311" s="43" t="s">
        <v>0</v>
      </c>
      <c r="AA311" s="48" t="str">
        <f t="shared" si="334"/>
        <v/>
      </c>
      <c r="AB311" s="69" t="str">
        <f t="shared" si="335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6"/>
        <v/>
      </c>
      <c r="AI311" s="43" t="s">
        <v>0</v>
      </c>
      <c r="AJ311" s="209" t="str">
        <f t="shared" si="337"/>
        <v/>
      </c>
      <c r="AK311" s="150" t="str">
        <f t="shared" si="338"/>
        <v/>
      </c>
      <c r="AL311" s="43"/>
      <c r="AM311" s="48" t="str">
        <f t="shared" si="339"/>
        <v/>
      </c>
      <c r="AN311" s="27" t="str">
        <f t="shared" si="340"/>
        <v/>
      </c>
      <c r="AO311" s="69" t="str">
        <f t="shared" si="341"/>
        <v/>
      </c>
      <c r="AP311" s="69" t="str">
        <f t="shared" si="342"/>
        <v/>
      </c>
      <c r="AQ311" s="27" t="str">
        <f t="shared" si="343"/>
        <v/>
      </c>
      <c r="AR311" s="62" t="str">
        <f t="shared" si="344"/>
        <v/>
      </c>
      <c r="AS311" s="43" t="s">
        <v>0</v>
      </c>
      <c r="AT311" s="78" t="str">
        <f t="shared" si="345"/>
        <v/>
      </c>
      <c r="AU311" s="43" t="s">
        <v>0</v>
      </c>
      <c r="AV311" s="280" t="str">
        <f t="shared" si="391"/>
        <v/>
      </c>
      <c r="AW311" s="43" t="s">
        <v>0</v>
      </c>
      <c r="AX311" s="97"/>
      <c r="AY311" s="99"/>
      <c r="AZ311" s="43" t="s">
        <v>0</v>
      </c>
      <c r="BA311" s="236" t="str">
        <f t="shared" si="346"/>
        <v/>
      </c>
      <c r="BB311" s="43" t="s">
        <v>0</v>
      </c>
      <c r="BC311" s="48" t="str">
        <f t="shared" si="347"/>
        <v/>
      </c>
      <c r="BD311" s="69" t="str">
        <f>IF(AX311&amp;AY311="","",MAX(BD$12:BD310)+1)</f>
        <v/>
      </c>
      <c r="BE311" s="248" t="str">
        <f t="shared" si="348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9"/>
        <v/>
      </c>
      <c r="BI311" s="27" t="str">
        <f t="shared" si="350"/>
        <v/>
      </c>
      <c r="BJ311" s="69" t="str">
        <f t="shared" si="351"/>
        <v/>
      </c>
      <c r="BK311" s="49" t="str">
        <f t="shared" si="352"/>
        <v/>
      </c>
      <c r="BL311" s="43" t="s">
        <v>0</v>
      </c>
      <c r="BM311" s="48" t="str">
        <f t="shared" si="353"/>
        <v/>
      </c>
      <c r="BN311" s="27" t="str">
        <f t="shared" si="354"/>
        <v/>
      </c>
      <c r="BO311" s="69" t="str">
        <f t="shared" si="355"/>
        <v/>
      </c>
      <c r="BP311" s="69" t="str">
        <f t="shared" si="316"/>
        <v/>
      </c>
      <c r="BQ311" s="27" t="str">
        <f t="shared" si="317"/>
        <v/>
      </c>
      <c r="BR311" s="27" t="str" cm="1">
        <f t="array" ref="BR311">IFERROR(""&amp;INDEX(regNatjecatelj_klub,DI311),"")</f>
        <v/>
      </c>
      <c r="BS311" s="82" t="str">
        <f t="shared" si="356"/>
        <v/>
      </c>
      <c r="BT311" s="62" t="str">
        <f t="shared" si="357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8"/>
        <v/>
      </c>
      <c r="CA311" s="27" t="str">
        <f t="shared" si="359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60"/>
        <v/>
      </c>
      <c r="CE311" s="27" t="str">
        <f>IF(BX311="","",MAX(CE$12:CE310)+1)</f>
        <v/>
      </c>
      <c r="CF311" s="27" t="str">
        <f t="shared" si="361"/>
        <v/>
      </c>
      <c r="CG311" s="62" t="str">
        <f t="shared" si="362"/>
        <v/>
      </c>
      <c r="CH311" s="43" t="s">
        <v>0</v>
      </c>
      <c r="CI311" s="16" t="str">
        <f t="shared" si="363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4"/>
        <v/>
      </c>
      <c r="CP311" s="69" t="str">
        <f t="shared" si="365"/>
        <v/>
      </c>
      <c r="CQ311" s="216" t="str">
        <f t="shared" si="366"/>
        <v/>
      </c>
      <c r="CR311" s="217" t="str">
        <f t="shared" si="314"/>
        <v/>
      </c>
      <c r="CS311" s="150" t="str">
        <f t="shared" si="318"/>
        <v/>
      </c>
      <c r="CT311" s="43" t="s">
        <v>0</v>
      </c>
      <c r="CU311" s="276" t="str">
        <f t="shared" si="367"/>
        <v xml:space="preserve">
</v>
      </c>
      <c r="CV311" s="43" t="s">
        <v>0</v>
      </c>
      <c r="CW311" s="236" t="str">
        <f t="shared" si="319"/>
        <v/>
      </c>
      <c r="CX311" t="s">
        <v>0</v>
      </c>
      <c r="CY311" s="119" t="str">
        <f t="shared" si="320"/>
        <v/>
      </c>
      <c r="CZ311" t="s">
        <v>0</v>
      </c>
      <c r="DA311" s="48" t="str">
        <f t="shared" si="321"/>
        <v/>
      </c>
      <c r="DB311" s="62" t="str">
        <f t="shared" si="322"/>
        <v/>
      </c>
      <c r="DC311" t="s">
        <v>0</v>
      </c>
      <c r="DD311" s="16" t="str">
        <f t="shared" si="368"/>
        <v/>
      </c>
      <c r="DE311" s="43" t="s">
        <v>0</v>
      </c>
      <c r="DF311" s="16" t="str">
        <f t="shared" si="369"/>
        <v/>
      </c>
      <c r="DG311" s="43" t="s">
        <v>0</v>
      </c>
      <c r="DH311" s="48" t="str">
        <f t="shared" si="370"/>
        <v/>
      </c>
      <c r="DI311" s="49" t="str">
        <f t="shared" si="371"/>
        <v/>
      </c>
      <c r="DJ311" s="43" t="s">
        <v>0</v>
      </c>
      <c r="DK311" s="48" t="str">
        <f t="shared" si="372"/>
        <v/>
      </c>
      <c r="DL311" s="49" t="str">
        <f t="shared" si="373"/>
        <v/>
      </c>
      <c r="DM311" s="43" t="s">
        <v>0</v>
      </c>
      <c r="DN311" s="48" t="str">
        <f t="shared" si="374"/>
        <v/>
      </c>
      <c r="DO311" s="49" t="str">
        <f t="shared" si="375"/>
        <v/>
      </c>
      <c r="DP311" s="43" t="s">
        <v>0</v>
      </c>
      <c r="DQ311" s="54" t="str">
        <f t="shared" si="376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7"/>
        <v/>
      </c>
      <c r="DU311" s="69" t="str">
        <f t="shared" si="323"/>
        <v/>
      </c>
      <c r="DV311" s="69" t="str">
        <f t="shared" si="378"/>
        <v/>
      </c>
      <c r="DW311" s="69" t="str">
        <f t="shared" si="379"/>
        <v/>
      </c>
      <c r="DX311" s="62" t="str">
        <f t="shared" si="380"/>
        <v/>
      </c>
      <c r="DY311" s="43" t="s">
        <v>0</v>
      </c>
      <c r="DZ311" s="54" t="str">
        <f>IF(AN311="","",MAX(DZ$12:DZ310)+1)</f>
        <v/>
      </c>
      <c r="EA311" s="69" t="str">
        <f t="shared" si="381"/>
        <v/>
      </c>
      <c r="EB311" s="69" t="str">
        <f t="shared" si="382"/>
        <v/>
      </c>
      <c r="EC311" s="69" t="str">
        <f t="shared" si="383"/>
        <v/>
      </c>
      <c r="ED311" s="69" t="str">
        <f t="shared" si="384"/>
        <v/>
      </c>
      <c r="EE311" s="69" t="str">
        <f t="shared" si="324"/>
        <v/>
      </c>
      <c r="EF311" s="69" t="str">
        <f t="shared" si="385"/>
        <v/>
      </c>
      <c r="EG311" s="69" t="str">
        <f t="shared" si="386"/>
        <v/>
      </c>
      <c r="EH311" s="69" t="str">
        <f t="shared" si="325"/>
        <v/>
      </c>
      <c r="EI311" s="69" t="str">
        <f t="shared" si="387"/>
        <v/>
      </c>
      <c r="EJ311" s="49" t="str">
        <f t="shared" si="388"/>
        <v/>
      </c>
      <c r="EK311" s="43" t="s">
        <v>0</v>
      </c>
      <c r="EL311" s="16" t="str">
        <f t="shared" si="389"/>
        <v/>
      </c>
      <c r="EM311" s="43" t="s">
        <v>0</v>
      </c>
      <c r="EN311" s="16" t="str">
        <f t="shared" si="326"/>
        <v/>
      </c>
      <c r="EO311" s="43" t="s">
        <v>0</v>
      </c>
      <c r="EP311" s="167" t="str">
        <f t="shared" si="390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7"/>
        <v/>
      </c>
      <c r="P312" s="43"/>
      <c r="Q312" s="48" t="str">
        <f t="shared" si="328"/>
        <v/>
      </c>
      <c r="R312" s="69" t="str">
        <f>IF(Q312="","",IF(COUNTIF(Q$12:Q311,Q312)=0,R311+1,R311))</f>
        <v/>
      </c>
      <c r="S312" s="69" t="str">
        <f t="shared" si="329"/>
        <v/>
      </c>
      <c r="T312" s="69" t="str">
        <f t="shared" si="330"/>
        <v/>
      </c>
      <c r="U312" s="62" t="str">
        <f t="shared" si="331"/>
        <v/>
      </c>
      <c r="V312" s="43" t="s">
        <v>0</v>
      </c>
      <c r="W312" s="209" t="str">
        <f t="shared" si="332"/>
        <v/>
      </c>
      <c r="X312" s="259" t="str">
        <f t="shared" si="333"/>
        <v/>
      </c>
      <c r="Y312" s="210" t="str">
        <f t="shared" si="315"/>
        <v/>
      </c>
      <c r="Z312" s="43" t="s">
        <v>0</v>
      </c>
      <c r="AA312" s="48" t="str">
        <f t="shared" si="334"/>
        <v/>
      </c>
      <c r="AB312" s="69" t="str">
        <f t="shared" si="335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6"/>
        <v/>
      </c>
      <c r="AI312" s="43" t="s">
        <v>0</v>
      </c>
      <c r="AJ312" s="209" t="str">
        <f t="shared" si="337"/>
        <v/>
      </c>
      <c r="AK312" s="150" t="str">
        <f t="shared" si="338"/>
        <v/>
      </c>
      <c r="AL312" s="43"/>
      <c r="AM312" s="48" t="str">
        <f t="shared" si="339"/>
        <v/>
      </c>
      <c r="AN312" s="27" t="str">
        <f t="shared" si="340"/>
        <v/>
      </c>
      <c r="AO312" s="69" t="str">
        <f t="shared" si="341"/>
        <v/>
      </c>
      <c r="AP312" s="69" t="str">
        <f t="shared" si="342"/>
        <v/>
      </c>
      <c r="AQ312" s="27" t="str">
        <f t="shared" si="343"/>
        <v/>
      </c>
      <c r="AR312" s="62" t="str">
        <f t="shared" si="344"/>
        <v/>
      </c>
      <c r="AS312" s="43" t="s">
        <v>0</v>
      </c>
      <c r="AT312" s="78" t="str">
        <f t="shared" si="345"/>
        <v/>
      </c>
      <c r="AU312" s="43" t="s">
        <v>0</v>
      </c>
      <c r="AV312" s="280" t="str">
        <f t="shared" si="391"/>
        <v/>
      </c>
      <c r="AW312" s="43" t="s">
        <v>0</v>
      </c>
      <c r="AX312" s="97"/>
      <c r="AY312" s="99"/>
      <c r="AZ312" s="43" t="s">
        <v>0</v>
      </c>
      <c r="BA312" s="236" t="str">
        <f t="shared" si="346"/>
        <v/>
      </c>
      <c r="BB312" s="43" t="s">
        <v>0</v>
      </c>
      <c r="BC312" s="48" t="str">
        <f t="shared" si="347"/>
        <v/>
      </c>
      <c r="BD312" s="69" t="str">
        <f>IF(AX312&amp;AY312="","",MAX(BD$12:BD311)+1)</f>
        <v/>
      </c>
      <c r="BE312" s="248" t="str">
        <f t="shared" si="348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9"/>
        <v/>
      </c>
      <c r="BI312" s="27" t="str">
        <f t="shared" si="350"/>
        <v/>
      </c>
      <c r="BJ312" s="69" t="str">
        <f t="shared" si="351"/>
        <v/>
      </c>
      <c r="BK312" s="49" t="str">
        <f t="shared" si="352"/>
        <v/>
      </c>
      <c r="BL312" s="43" t="s">
        <v>0</v>
      </c>
      <c r="BM312" s="48" t="str">
        <f t="shared" si="353"/>
        <v/>
      </c>
      <c r="BN312" s="27" t="str">
        <f t="shared" si="354"/>
        <v/>
      </c>
      <c r="BO312" s="69" t="str">
        <f t="shared" si="355"/>
        <v/>
      </c>
      <c r="BP312" s="69" t="str">
        <f t="shared" si="316"/>
        <v/>
      </c>
      <c r="BQ312" s="27" t="str">
        <f t="shared" si="317"/>
        <v/>
      </c>
      <c r="BR312" s="27" t="str" cm="1">
        <f t="array" ref="BR312">IFERROR(""&amp;INDEX(regNatjecatelj_klub,DI312),"")</f>
        <v/>
      </c>
      <c r="BS312" s="82" t="str">
        <f t="shared" si="356"/>
        <v/>
      </c>
      <c r="BT312" s="62" t="str">
        <f t="shared" si="357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8"/>
        <v/>
      </c>
      <c r="CA312" s="27" t="str">
        <f t="shared" si="359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60"/>
        <v/>
      </c>
      <c r="CE312" s="27" t="str">
        <f>IF(BX312="","",MAX(CE$12:CE311)+1)</f>
        <v/>
      </c>
      <c r="CF312" s="27" t="str">
        <f t="shared" si="361"/>
        <v/>
      </c>
      <c r="CG312" s="62" t="str">
        <f t="shared" si="362"/>
        <v/>
      </c>
      <c r="CH312" s="43" t="s">
        <v>0</v>
      </c>
      <c r="CI312" s="16" t="str">
        <f t="shared" si="363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4"/>
        <v/>
      </c>
      <c r="CP312" s="69" t="str">
        <f t="shared" si="365"/>
        <v/>
      </c>
      <c r="CQ312" s="216" t="str">
        <f t="shared" si="366"/>
        <v/>
      </c>
      <c r="CR312" s="217" t="str">
        <f t="shared" si="314"/>
        <v/>
      </c>
      <c r="CS312" s="150" t="str">
        <f t="shared" si="318"/>
        <v/>
      </c>
      <c r="CT312" s="43" t="s">
        <v>0</v>
      </c>
      <c r="CU312" s="276" t="str">
        <f t="shared" si="367"/>
        <v xml:space="preserve">
</v>
      </c>
      <c r="CV312" s="43" t="s">
        <v>0</v>
      </c>
      <c r="CW312" s="236" t="str">
        <f t="shared" si="319"/>
        <v/>
      </c>
      <c r="CX312" t="s">
        <v>0</v>
      </c>
      <c r="CY312" s="119" t="str">
        <f t="shared" si="320"/>
        <v/>
      </c>
      <c r="CZ312" t="s">
        <v>0</v>
      </c>
      <c r="DA312" s="48" t="str">
        <f t="shared" si="321"/>
        <v/>
      </c>
      <c r="DB312" s="62" t="str">
        <f t="shared" si="322"/>
        <v/>
      </c>
      <c r="DC312" t="s">
        <v>0</v>
      </c>
      <c r="DD312" s="16" t="str">
        <f t="shared" si="368"/>
        <v/>
      </c>
      <c r="DE312" s="43" t="s">
        <v>0</v>
      </c>
      <c r="DF312" s="16" t="str">
        <f t="shared" si="369"/>
        <v/>
      </c>
      <c r="DG312" s="43" t="s">
        <v>0</v>
      </c>
      <c r="DH312" s="48" t="str">
        <f t="shared" si="370"/>
        <v/>
      </c>
      <c r="DI312" s="49" t="str">
        <f t="shared" si="371"/>
        <v/>
      </c>
      <c r="DJ312" s="43" t="s">
        <v>0</v>
      </c>
      <c r="DK312" s="48" t="str">
        <f t="shared" si="372"/>
        <v/>
      </c>
      <c r="DL312" s="49" t="str">
        <f t="shared" si="373"/>
        <v/>
      </c>
      <c r="DM312" s="43" t="s">
        <v>0</v>
      </c>
      <c r="DN312" s="48" t="str">
        <f t="shared" si="374"/>
        <v/>
      </c>
      <c r="DO312" s="49" t="str">
        <f t="shared" si="375"/>
        <v/>
      </c>
      <c r="DP312" s="43" t="s">
        <v>0</v>
      </c>
      <c r="DQ312" s="54" t="str">
        <f t="shared" si="376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7"/>
        <v/>
      </c>
      <c r="DU312" s="69" t="str">
        <f t="shared" si="323"/>
        <v/>
      </c>
      <c r="DV312" s="69" t="str">
        <f t="shared" si="378"/>
        <v/>
      </c>
      <c r="DW312" s="69" t="str">
        <f t="shared" si="379"/>
        <v/>
      </c>
      <c r="DX312" s="62" t="str">
        <f t="shared" si="380"/>
        <v/>
      </c>
      <c r="DY312" s="43" t="s">
        <v>0</v>
      </c>
      <c r="DZ312" s="54" t="str">
        <f>IF(AN312="","",MAX(DZ$12:DZ311)+1)</f>
        <v/>
      </c>
      <c r="EA312" s="69" t="str">
        <f t="shared" si="381"/>
        <v/>
      </c>
      <c r="EB312" s="69" t="str">
        <f t="shared" si="382"/>
        <v/>
      </c>
      <c r="EC312" s="69" t="str">
        <f t="shared" si="383"/>
        <v/>
      </c>
      <c r="ED312" s="69" t="str">
        <f t="shared" si="384"/>
        <v/>
      </c>
      <c r="EE312" s="69" t="str">
        <f t="shared" si="324"/>
        <v/>
      </c>
      <c r="EF312" s="69" t="str">
        <f t="shared" si="385"/>
        <v/>
      </c>
      <c r="EG312" s="69" t="str">
        <f t="shared" si="386"/>
        <v/>
      </c>
      <c r="EH312" s="69" t="str">
        <f t="shared" si="325"/>
        <v/>
      </c>
      <c r="EI312" s="69" t="str">
        <f t="shared" si="387"/>
        <v/>
      </c>
      <c r="EJ312" s="49" t="str">
        <f t="shared" si="388"/>
        <v/>
      </c>
      <c r="EK312" s="43" t="s">
        <v>0</v>
      </c>
      <c r="EL312" s="16" t="str">
        <f t="shared" si="389"/>
        <v/>
      </c>
      <c r="EM312" s="43" t="s">
        <v>0</v>
      </c>
      <c r="EN312" s="16" t="str">
        <f t="shared" si="326"/>
        <v/>
      </c>
      <c r="EO312" s="43" t="s">
        <v>0</v>
      </c>
      <c r="EP312" s="167" t="str">
        <f t="shared" si="390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7"/>
        <v/>
      </c>
      <c r="P313" s="43"/>
      <c r="Q313" s="48" t="str">
        <f t="shared" si="328"/>
        <v/>
      </c>
      <c r="R313" s="69" t="str">
        <f>IF(Q313="","",IF(COUNTIF(Q$12:Q312,Q313)=0,R312+1,R312))</f>
        <v/>
      </c>
      <c r="S313" s="69" t="str">
        <f t="shared" si="329"/>
        <v/>
      </c>
      <c r="T313" s="69" t="str">
        <f t="shared" si="330"/>
        <v/>
      </c>
      <c r="U313" s="62" t="str">
        <f t="shared" si="331"/>
        <v/>
      </c>
      <c r="V313" s="43" t="s">
        <v>0</v>
      </c>
      <c r="W313" s="209" t="str">
        <f t="shared" si="332"/>
        <v/>
      </c>
      <c r="X313" s="259" t="str">
        <f t="shared" si="333"/>
        <v/>
      </c>
      <c r="Y313" s="210" t="str">
        <f t="shared" si="315"/>
        <v/>
      </c>
      <c r="Z313" s="43" t="s">
        <v>0</v>
      </c>
      <c r="AA313" s="48" t="str">
        <f t="shared" si="334"/>
        <v/>
      </c>
      <c r="AB313" s="69" t="str">
        <f t="shared" si="335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6"/>
        <v/>
      </c>
      <c r="AI313" s="43" t="s">
        <v>0</v>
      </c>
      <c r="AJ313" s="209" t="str">
        <f t="shared" si="337"/>
        <v/>
      </c>
      <c r="AK313" s="150" t="str">
        <f t="shared" si="338"/>
        <v/>
      </c>
      <c r="AL313" s="43"/>
      <c r="AM313" s="48" t="str">
        <f t="shared" si="339"/>
        <v/>
      </c>
      <c r="AN313" s="27" t="str">
        <f t="shared" si="340"/>
        <v/>
      </c>
      <c r="AO313" s="69" t="str">
        <f t="shared" si="341"/>
        <v/>
      </c>
      <c r="AP313" s="69" t="str">
        <f t="shared" si="342"/>
        <v/>
      </c>
      <c r="AQ313" s="27" t="str">
        <f t="shared" si="343"/>
        <v/>
      </c>
      <c r="AR313" s="62" t="str">
        <f t="shared" si="344"/>
        <v/>
      </c>
      <c r="AS313" s="43" t="s">
        <v>0</v>
      </c>
      <c r="AT313" s="78" t="str">
        <f t="shared" si="345"/>
        <v/>
      </c>
      <c r="AU313" s="43" t="s">
        <v>0</v>
      </c>
      <c r="AV313" s="280" t="str">
        <f t="shared" si="391"/>
        <v/>
      </c>
      <c r="AW313" s="43" t="s">
        <v>0</v>
      </c>
      <c r="AX313" s="97"/>
      <c r="AY313" s="99"/>
      <c r="AZ313" s="43" t="s">
        <v>0</v>
      </c>
      <c r="BA313" s="236" t="str">
        <f t="shared" si="346"/>
        <v/>
      </c>
      <c r="BB313" s="43" t="s">
        <v>0</v>
      </c>
      <c r="BC313" s="48" t="str">
        <f t="shared" si="347"/>
        <v/>
      </c>
      <c r="BD313" s="69" t="str">
        <f>IF(AX313&amp;AY313="","",MAX(BD$12:BD312)+1)</f>
        <v/>
      </c>
      <c r="BE313" s="248" t="str">
        <f t="shared" si="348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9"/>
        <v/>
      </c>
      <c r="BI313" s="27" t="str">
        <f t="shared" si="350"/>
        <v/>
      </c>
      <c r="BJ313" s="69" t="str">
        <f t="shared" si="351"/>
        <v/>
      </c>
      <c r="BK313" s="49" t="str">
        <f t="shared" si="352"/>
        <v/>
      </c>
      <c r="BL313" s="43" t="s">
        <v>0</v>
      </c>
      <c r="BM313" s="48" t="str">
        <f t="shared" si="353"/>
        <v/>
      </c>
      <c r="BN313" s="27" t="str">
        <f t="shared" si="354"/>
        <v/>
      </c>
      <c r="BO313" s="69" t="str">
        <f t="shared" si="355"/>
        <v/>
      </c>
      <c r="BP313" s="69" t="str">
        <f t="shared" si="316"/>
        <v/>
      </c>
      <c r="BQ313" s="27" t="str">
        <f t="shared" si="317"/>
        <v/>
      </c>
      <c r="BR313" s="27" t="str" cm="1">
        <f t="array" ref="BR313">IFERROR(""&amp;INDEX(regNatjecatelj_klub,DI313),"")</f>
        <v/>
      </c>
      <c r="BS313" s="82" t="str">
        <f t="shared" si="356"/>
        <v/>
      </c>
      <c r="BT313" s="62" t="str">
        <f t="shared" si="357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8"/>
        <v/>
      </c>
      <c r="CA313" s="27" t="str">
        <f t="shared" si="359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60"/>
        <v/>
      </c>
      <c r="CE313" s="27" t="str">
        <f>IF(BX313="","",MAX(CE$12:CE312)+1)</f>
        <v/>
      </c>
      <c r="CF313" s="27" t="str">
        <f t="shared" si="361"/>
        <v/>
      </c>
      <c r="CG313" s="62" t="str">
        <f t="shared" si="362"/>
        <v/>
      </c>
      <c r="CH313" s="43" t="s">
        <v>0</v>
      </c>
      <c r="CI313" s="16" t="str">
        <f t="shared" si="363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4"/>
        <v/>
      </c>
      <c r="CP313" s="69" t="str">
        <f t="shared" si="365"/>
        <v/>
      </c>
      <c r="CQ313" s="216" t="str">
        <f t="shared" si="366"/>
        <v/>
      </c>
      <c r="CR313" s="217" t="str">
        <f t="shared" ref="CR313:CR376" si="392">IF(CO313="","",IF(VALUE(LEFT(CO313,SEARCH(":",CO313)-1))&gt;999,59999,VALUE(LEFT(CO313,SEARCH(":",CO313)-1))*60+VALUE(RIGHT(CO313,2))))</f>
        <v/>
      </c>
      <c r="CS313" s="150" t="str">
        <f t="shared" si="318"/>
        <v/>
      </c>
      <c r="CT313" s="43" t="s">
        <v>0</v>
      </c>
      <c r="CU313" s="276" t="str">
        <f t="shared" si="367"/>
        <v xml:space="preserve">
</v>
      </c>
      <c r="CV313" s="43" t="s">
        <v>0</v>
      </c>
      <c r="CW313" s="236" t="str">
        <f t="shared" si="319"/>
        <v/>
      </c>
      <c r="CX313" t="s">
        <v>0</v>
      </c>
      <c r="CY313" s="119" t="str">
        <f t="shared" si="320"/>
        <v/>
      </c>
      <c r="CZ313" t="s">
        <v>0</v>
      </c>
      <c r="DA313" s="48" t="str">
        <f t="shared" si="321"/>
        <v/>
      </c>
      <c r="DB313" s="62" t="str">
        <f t="shared" si="322"/>
        <v/>
      </c>
      <c r="DC313" t="s">
        <v>0</v>
      </c>
      <c r="DD313" s="16" t="str">
        <f t="shared" si="368"/>
        <v/>
      </c>
      <c r="DE313" s="43" t="s">
        <v>0</v>
      </c>
      <c r="DF313" s="16" t="str">
        <f t="shared" si="369"/>
        <v/>
      </c>
      <c r="DG313" s="43" t="s">
        <v>0</v>
      </c>
      <c r="DH313" s="48" t="str">
        <f t="shared" si="370"/>
        <v/>
      </c>
      <c r="DI313" s="49" t="str">
        <f t="shared" si="371"/>
        <v/>
      </c>
      <c r="DJ313" s="43" t="s">
        <v>0</v>
      </c>
      <c r="DK313" s="48" t="str">
        <f t="shared" si="372"/>
        <v/>
      </c>
      <c r="DL313" s="49" t="str">
        <f t="shared" si="373"/>
        <v/>
      </c>
      <c r="DM313" s="43" t="s">
        <v>0</v>
      </c>
      <c r="DN313" s="48" t="str">
        <f t="shared" si="374"/>
        <v/>
      </c>
      <c r="DO313" s="49" t="str">
        <f t="shared" si="375"/>
        <v/>
      </c>
      <c r="DP313" s="43" t="s">
        <v>0</v>
      </c>
      <c r="DQ313" s="54" t="str">
        <f t="shared" si="376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7"/>
        <v/>
      </c>
      <c r="DU313" s="69" t="str">
        <f t="shared" si="323"/>
        <v/>
      </c>
      <c r="DV313" s="69" t="str">
        <f t="shared" si="378"/>
        <v/>
      </c>
      <c r="DW313" s="69" t="str">
        <f t="shared" si="379"/>
        <v/>
      </c>
      <c r="DX313" s="62" t="str">
        <f t="shared" si="380"/>
        <v/>
      </c>
      <c r="DY313" s="43" t="s">
        <v>0</v>
      </c>
      <c r="DZ313" s="54" t="str">
        <f>IF(AN313="","",MAX(DZ$12:DZ312)+1)</f>
        <v/>
      </c>
      <c r="EA313" s="69" t="str">
        <f t="shared" si="381"/>
        <v/>
      </c>
      <c r="EB313" s="69" t="str">
        <f t="shared" si="382"/>
        <v/>
      </c>
      <c r="EC313" s="69" t="str">
        <f t="shared" si="383"/>
        <v/>
      </c>
      <c r="ED313" s="69" t="str">
        <f t="shared" si="384"/>
        <v/>
      </c>
      <c r="EE313" s="69" t="str">
        <f t="shared" si="324"/>
        <v/>
      </c>
      <c r="EF313" s="69" t="str">
        <f t="shared" si="385"/>
        <v/>
      </c>
      <c r="EG313" s="69" t="str">
        <f t="shared" si="386"/>
        <v/>
      </c>
      <c r="EH313" s="69" t="str">
        <f t="shared" si="325"/>
        <v/>
      </c>
      <c r="EI313" s="69" t="str">
        <f t="shared" si="387"/>
        <v/>
      </c>
      <c r="EJ313" s="49" t="str">
        <f t="shared" si="388"/>
        <v/>
      </c>
      <c r="EK313" s="43" t="s">
        <v>0</v>
      </c>
      <c r="EL313" s="16" t="str">
        <f t="shared" si="389"/>
        <v/>
      </c>
      <c r="EM313" s="43" t="s">
        <v>0</v>
      </c>
      <c r="EN313" s="16" t="str">
        <f t="shared" si="326"/>
        <v/>
      </c>
      <c r="EO313" s="43" t="s">
        <v>0</v>
      </c>
      <c r="EP313" s="167" t="str">
        <f t="shared" si="390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7"/>
        <v/>
      </c>
      <c r="P314" s="43"/>
      <c r="Q314" s="48" t="str">
        <f t="shared" si="328"/>
        <v/>
      </c>
      <c r="R314" s="69" t="str">
        <f>IF(Q314="","",IF(COUNTIF(Q$12:Q313,Q314)=0,R313+1,R313))</f>
        <v/>
      </c>
      <c r="S314" s="69" t="str">
        <f t="shared" si="329"/>
        <v/>
      </c>
      <c r="T314" s="69" t="str">
        <f t="shared" si="330"/>
        <v/>
      </c>
      <c r="U314" s="62" t="str">
        <f t="shared" si="331"/>
        <v/>
      </c>
      <c r="V314" s="43" t="s">
        <v>0</v>
      </c>
      <c r="W314" s="209" t="str">
        <f t="shared" si="332"/>
        <v/>
      </c>
      <c r="X314" s="259" t="str">
        <f t="shared" si="333"/>
        <v/>
      </c>
      <c r="Y314" s="210" t="str">
        <f t="shared" si="315"/>
        <v/>
      </c>
      <c r="Z314" s="43" t="s">
        <v>0</v>
      </c>
      <c r="AA314" s="48" t="str">
        <f t="shared" si="334"/>
        <v/>
      </c>
      <c r="AB314" s="69" t="str">
        <f t="shared" si="335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6"/>
        <v/>
      </c>
      <c r="AI314" s="43" t="s">
        <v>0</v>
      </c>
      <c r="AJ314" s="209" t="str">
        <f t="shared" si="337"/>
        <v/>
      </c>
      <c r="AK314" s="150" t="str">
        <f t="shared" si="338"/>
        <v/>
      </c>
      <c r="AL314" s="43"/>
      <c r="AM314" s="48" t="str">
        <f t="shared" si="339"/>
        <v/>
      </c>
      <c r="AN314" s="27" t="str">
        <f t="shared" si="340"/>
        <v/>
      </c>
      <c r="AO314" s="69" t="str">
        <f t="shared" si="341"/>
        <v/>
      </c>
      <c r="AP314" s="69" t="str">
        <f t="shared" si="342"/>
        <v/>
      </c>
      <c r="AQ314" s="27" t="str">
        <f t="shared" si="343"/>
        <v/>
      </c>
      <c r="AR314" s="62" t="str">
        <f t="shared" si="344"/>
        <v/>
      </c>
      <c r="AS314" s="43" t="s">
        <v>0</v>
      </c>
      <c r="AT314" s="78" t="str">
        <f t="shared" si="345"/>
        <v/>
      </c>
      <c r="AU314" s="43" t="s">
        <v>0</v>
      </c>
      <c r="AV314" s="280" t="str">
        <f t="shared" si="391"/>
        <v/>
      </c>
      <c r="AW314" s="43" t="s">
        <v>0</v>
      </c>
      <c r="AX314" s="97"/>
      <c r="AY314" s="99"/>
      <c r="AZ314" s="43" t="s">
        <v>0</v>
      </c>
      <c r="BA314" s="236" t="str">
        <f t="shared" si="346"/>
        <v/>
      </c>
      <c r="BB314" s="43" t="s">
        <v>0</v>
      </c>
      <c r="BC314" s="48" t="str">
        <f t="shared" si="347"/>
        <v/>
      </c>
      <c r="BD314" s="69" t="str">
        <f>IF(AX314&amp;AY314="","",MAX(BD$12:BD313)+1)</f>
        <v/>
      </c>
      <c r="BE314" s="248" t="str">
        <f t="shared" si="348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9"/>
        <v/>
      </c>
      <c r="BI314" s="27" t="str">
        <f t="shared" si="350"/>
        <v/>
      </c>
      <c r="BJ314" s="69" t="str">
        <f t="shared" si="351"/>
        <v/>
      </c>
      <c r="BK314" s="49" t="str">
        <f t="shared" si="352"/>
        <v/>
      </c>
      <c r="BL314" s="43" t="s">
        <v>0</v>
      </c>
      <c r="BM314" s="48" t="str">
        <f t="shared" si="353"/>
        <v/>
      </c>
      <c r="BN314" s="27" t="str">
        <f t="shared" si="354"/>
        <v/>
      </c>
      <c r="BO314" s="69" t="str">
        <f t="shared" si="355"/>
        <v/>
      </c>
      <c r="BP314" s="69" t="str">
        <f t="shared" si="316"/>
        <v/>
      </c>
      <c r="BQ314" s="27" t="str">
        <f t="shared" si="317"/>
        <v/>
      </c>
      <c r="BR314" s="27" t="str" cm="1">
        <f t="array" ref="BR314">IFERROR(""&amp;INDEX(regNatjecatelj_klub,DI314),"")</f>
        <v/>
      </c>
      <c r="BS314" s="82" t="str">
        <f t="shared" si="356"/>
        <v/>
      </c>
      <c r="BT314" s="62" t="str">
        <f t="shared" si="357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8"/>
        <v/>
      </c>
      <c r="CA314" s="27" t="str">
        <f t="shared" si="359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60"/>
        <v/>
      </c>
      <c r="CE314" s="27" t="str">
        <f>IF(BX314="","",MAX(CE$12:CE313)+1)</f>
        <v/>
      </c>
      <c r="CF314" s="27" t="str">
        <f t="shared" si="361"/>
        <v/>
      </c>
      <c r="CG314" s="62" t="str">
        <f t="shared" si="362"/>
        <v/>
      </c>
      <c r="CH314" s="43" t="s">
        <v>0</v>
      </c>
      <c r="CI314" s="16" t="str">
        <f t="shared" si="363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4"/>
        <v/>
      </c>
      <c r="CP314" s="69" t="str">
        <f t="shared" si="365"/>
        <v/>
      </c>
      <c r="CQ314" s="216" t="str">
        <f t="shared" si="366"/>
        <v/>
      </c>
      <c r="CR314" s="217" t="str">
        <f t="shared" si="392"/>
        <v/>
      </c>
      <c r="CS314" s="150" t="str">
        <f t="shared" si="318"/>
        <v/>
      </c>
      <c r="CT314" s="43" t="s">
        <v>0</v>
      </c>
      <c r="CU314" s="276" t="str">
        <f t="shared" si="367"/>
        <v xml:space="preserve">
</v>
      </c>
      <c r="CV314" s="43" t="s">
        <v>0</v>
      </c>
      <c r="CW314" s="236" t="str">
        <f t="shared" si="319"/>
        <v/>
      </c>
      <c r="CX314" t="s">
        <v>0</v>
      </c>
      <c r="CY314" s="119" t="str">
        <f t="shared" si="320"/>
        <v/>
      </c>
      <c r="CZ314" t="s">
        <v>0</v>
      </c>
      <c r="DA314" s="48" t="str">
        <f t="shared" si="321"/>
        <v/>
      </c>
      <c r="DB314" s="62" t="str">
        <f t="shared" si="322"/>
        <v/>
      </c>
      <c r="DC314" t="s">
        <v>0</v>
      </c>
      <c r="DD314" s="16" t="str">
        <f t="shared" si="368"/>
        <v/>
      </c>
      <c r="DE314" s="43" t="s">
        <v>0</v>
      </c>
      <c r="DF314" s="16" t="str">
        <f t="shared" si="369"/>
        <v/>
      </c>
      <c r="DG314" s="43" t="s">
        <v>0</v>
      </c>
      <c r="DH314" s="48" t="str">
        <f t="shared" si="370"/>
        <v/>
      </c>
      <c r="DI314" s="49" t="str">
        <f t="shared" si="371"/>
        <v/>
      </c>
      <c r="DJ314" s="43" t="s">
        <v>0</v>
      </c>
      <c r="DK314" s="48" t="str">
        <f t="shared" si="372"/>
        <v/>
      </c>
      <c r="DL314" s="49" t="str">
        <f t="shared" si="373"/>
        <v/>
      </c>
      <c r="DM314" s="43" t="s">
        <v>0</v>
      </c>
      <c r="DN314" s="48" t="str">
        <f t="shared" si="374"/>
        <v/>
      </c>
      <c r="DO314" s="49" t="str">
        <f t="shared" si="375"/>
        <v/>
      </c>
      <c r="DP314" s="43" t="s">
        <v>0</v>
      </c>
      <c r="DQ314" s="54" t="str">
        <f t="shared" si="376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7"/>
        <v/>
      </c>
      <c r="DU314" s="69" t="str">
        <f t="shared" si="323"/>
        <v/>
      </c>
      <c r="DV314" s="69" t="str">
        <f t="shared" si="378"/>
        <v/>
      </c>
      <c r="DW314" s="69" t="str">
        <f t="shared" si="379"/>
        <v/>
      </c>
      <c r="DX314" s="62" t="str">
        <f t="shared" si="380"/>
        <v/>
      </c>
      <c r="DY314" s="43" t="s">
        <v>0</v>
      </c>
      <c r="DZ314" s="54" t="str">
        <f>IF(AN314="","",MAX(DZ$12:DZ313)+1)</f>
        <v/>
      </c>
      <c r="EA314" s="69" t="str">
        <f t="shared" si="381"/>
        <v/>
      </c>
      <c r="EB314" s="69" t="str">
        <f t="shared" si="382"/>
        <v/>
      </c>
      <c r="EC314" s="69" t="str">
        <f t="shared" si="383"/>
        <v/>
      </c>
      <c r="ED314" s="69" t="str">
        <f t="shared" si="384"/>
        <v/>
      </c>
      <c r="EE314" s="69" t="str">
        <f t="shared" si="324"/>
        <v/>
      </c>
      <c r="EF314" s="69" t="str">
        <f t="shared" si="385"/>
        <v/>
      </c>
      <c r="EG314" s="69" t="str">
        <f t="shared" si="386"/>
        <v/>
      </c>
      <c r="EH314" s="69" t="str">
        <f t="shared" si="325"/>
        <v/>
      </c>
      <c r="EI314" s="69" t="str">
        <f t="shared" si="387"/>
        <v/>
      </c>
      <c r="EJ314" s="49" t="str">
        <f t="shared" si="388"/>
        <v/>
      </c>
      <c r="EK314" s="43" t="s">
        <v>0</v>
      </c>
      <c r="EL314" s="16" t="str">
        <f t="shared" si="389"/>
        <v/>
      </c>
      <c r="EM314" s="43" t="s">
        <v>0</v>
      </c>
      <c r="EN314" s="16" t="str">
        <f t="shared" si="326"/>
        <v/>
      </c>
      <c r="EO314" s="43" t="s">
        <v>0</v>
      </c>
      <c r="EP314" s="167" t="str">
        <f t="shared" si="390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7"/>
        <v/>
      </c>
      <c r="P315" s="43"/>
      <c r="Q315" s="48" t="str">
        <f t="shared" si="328"/>
        <v/>
      </c>
      <c r="R315" s="69" t="str">
        <f>IF(Q315="","",IF(COUNTIF(Q$12:Q314,Q315)=0,R314+1,R314))</f>
        <v/>
      </c>
      <c r="S315" s="69" t="str">
        <f t="shared" si="329"/>
        <v/>
      </c>
      <c r="T315" s="69" t="str">
        <f t="shared" si="330"/>
        <v/>
      </c>
      <c r="U315" s="62" t="str">
        <f t="shared" si="331"/>
        <v/>
      </c>
      <c r="V315" s="43" t="s">
        <v>0</v>
      </c>
      <c r="W315" s="209" t="str">
        <f t="shared" si="332"/>
        <v/>
      </c>
      <c r="X315" s="259" t="str">
        <f t="shared" si="333"/>
        <v/>
      </c>
      <c r="Y315" s="210" t="str">
        <f t="shared" si="315"/>
        <v/>
      </c>
      <c r="Z315" s="43" t="s">
        <v>0</v>
      </c>
      <c r="AA315" s="48" t="str">
        <f t="shared" si="334"/>
        <v/>
      </c>
      <c r="AB315" s="69" t="str">
        <f t="shared" si="335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6"/>
        <v/>
      </c>
      <c r="AI315" s="43" t="s">
        <v>0</v>
      </c>
      <c r="AJ315" s="209" t="str">
        <f t="shared" si="337"/>
        <v/>
      </c>
      <c r="AK315" s="150" t="str">
        <f t="shared" si="338"/>
        <v/>
      </c>
      <c r="AL315" s="43"/>
      <c r="AM315" s="48" t="str">
        <f t="shared" si="339"/>
        <v/>
      </c>
      <c r="AN315" s="27" t="str">
        <f t="shared" si="340"/>
        <v/>
      </c>
      <c r="AO315" s="69" t="str">
        <f t="shared" si="341"/>
        <v/>
      </c>
      <c r="AP315" s="69" t="str">
        <f t="shared" si="342"/>
        <v/>
      </c>
      <c r="AQ315" s="27" t="str">
        <f t="shared" si="343"/>
        <v/>
      </c>
      <c r="AR315" s="62" t="str">
        <f t="shared" si="344"/>
        <v/>
      </c>
      <c r="AS315" s="43" t="s">
        <v>0</v>
      </c>
      <c r="AT315" s="78" t="str">
        <f t="shared" si="345"/>
        <v/>
      </c>
      <c r="AU315" s="43" t="s">
        <v>0</v>
      </c>
      <c r="AV315" s="280" t="str">
        <f t="shared" si="391"/>
        <v/>
      </c>
      <c r="AW315" s="43" t="s">
        <v>0</v>
      </c>
      <c r="AX315" s="97"/>
      <c r="AY315" s="99"/>
      <c r="AZ315" s="43" t="s">
        <v>0</v>
      </c>
      <c r="BA315" s="236" t="str">
        <f t="shared" si="346"/>
        <v/>
      </c>
      <c r="BB315" s="43" t="s">
        <v>0</v>
      </c>
      <c r="BC315" s="48" t="str">
        <f t="shared" si="347"/>
        <v/>
      </c>
      <c r="BD315" s="69" t="str">
        <f>IF(AX315&amp;AY315="","",MAX(BD$12:BD314)+1)</f>
        <v/>
      </c>
      <c r="BE315" s="248" t="str">
        <f t="shared" si="348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9"/>
        <v/>
      </c>
      <c r="BI315" s="27" t="str">
        <f t="shared" si="350"/>
        <v/>
      </c>
      <c r="BJ315" s="69" t="str">
        <f t="shared" si="351"/>
        <v/>
      </c>
      <c r="BK315" s="49" t="str">
        <f t="shared" si="352"/>
        <v/>
      </c>
      <c r="BL315" s="43" t="s">
        <v>0</v>
      </c>
      <c r="BM315" s="48" t="str">
        <f t="shared" si="353"/>
        <v/>
      </c>
      <c r="BN315" s="27" t="str">
        <f t="shared" si="354"/>
        <v/>
      </c>
      <c r="BO315" s="69" t="str">
        <f t="shared" si="355"/>
        <v/>
      </c>
      <c r="BP315" s="69" t="str">
        <f t="shared" si="316"/>
        <v/>
      </c>
      <c r="BQ315" s="27" t="str">
        <f t="shared" si="317"/>
        <v/>
      </c>
      <c r="BR315" s="27" t="str" cm="1">
        <f t="array" ref="BR315">IFERROR(""&amp;INDEX(regNatjecatelj_klub,DI315),"")</f>
        <v/>
      </c>
      <c r="BS315" s="82" t="str">
        <f t="shared" si="356"/>
        <v/>
      </c>
      <c r="BT315" s="62" t="str">
        <f t="shared" si="357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8"/>
        <v/>
      </c>
      <c r="CA315" s="27" t="str">
        <f t="shared" si="359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60"/>
        <v/>
      </c>
      <c r="CE315" s="27" t="str">
        <f>IF(BX315="","",MAX(CE$12:CE314)+1)</f>
        <v/>
      </c>
      <c r="CF315" s="27" t="str">
        <f t="shared" si="361"/>
        <v/>
      </c>
      <c r="CG315" s="62" t="str">
        <f t="shared" si="362"/>
        <v/>
      </c>
      <c r="CH315" s="43" t="s">
        <v>0</v>
      </c>
      <c r="CI315" s="16" t="str">
        <f t="shared" si="363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4"/>
        <v/>
      </c>
      <c r="CP315" s="69" t="str">
        <f t="shared" si="365"/>
        <v/>
      </c>
      <c r="CQ315" s="216" t="str">
        <f t="shared" si="366"/>
        <v/>
      </c>
      <c r="CR315" s="217" t="str">
        <f t="shared" si="392"/>
        <v/>
      </c>
      <c r="CS315" s="150" t="str">
        <f t="shared" si="318"/>
        <v/>
      </c>
      <c r="CT315" s="43" t="s">
        <v>0</v>
      </c>
      <c r="CU315" s="276" t="str">
        <f t="shared" si="367"/>
        <v xml:space="preserve">
</v>
      </c>
      <c r="CV315" s="43" t="s">
        <v>0</v>
      </c>
      <c r="CW315" s="236" t="str">
        <f t="shared" si="319"/>
        <v/>
      </c>
      <c r="CX315" t="s">
        <v>0</v>
      </c>
      <c r="CY315" s="119" t="str">
        <f t="shared" si="320"/>
        <v/>
      </c>
      <c r="CZ315" t="s">
        <v>0</v>
      </c>
      <c r="DA315" s="48" t="str">
        <f t="shared" si="321"/>
        <v/>
      </c>
      <c r="DB315" s="62" t="str">
        <f t="shared" si="322"/>
        <v/>
      </c>
      <c r="DC315" t="s">
        <v>0</v>
      </c>
      <c r="DD315" s="16" t="str">
        <f t="shared" si="368"/>
        <v/>
      </c>
      <c r="DE315" s="43" t="s">
        <v>0</v>
      </c>
      <c r="DF315" s="16" t="str">
        <f t="shared" si="369"/>
        <v/>
      </c>
      <c r="DG315" s="43" t="s">
        <v>0</v>
      </c>
      <c r="DH315" s="48" t="str">
        <f t="shared" si="370"/>
        <v/>
      </c>
      <c r="DI315" s="49" t="str">
        <f t="shared" si="371"/>
        <v/>
      </c>
      <c r="DJ315" s="43" t="s">
        <v>0</v>
      </c>
      <c r="DK315" s="48" t="str">
        <f t="shared" si="372"/>
        <v/>
      </c>
      <c r="DL315" s="49" t="str">
        <f t="shared" si="373"/>
        <v/>
      </c>
      <c r="DM315" s="43" t="s">
        <v>0</v>
      </c>
      <c r="DN315" s="48" t="str">
        <f t="shared" si="374"/>
        <v/>
      </c>
      <c r="DO315" s="49" t="str">
        <f t="shared" si="375"/>
        <v/>
      </c>
      <c r="DP315" s="43" t="s">
        <v>0</v>
      </c>
      <c r="DQ315" s="54" t="str">
        <f t="shared" si="376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7"/>
        <v/>
      </c>
      <c r="DU315" s="69" t="str">
        <f t="shared" si="323"/>
        <v/>
      </c>
      <c r="DV315" s="69" t="str">
        <f t="shared" si="378"/>
        <v/>
      </c>
      <c r="DW315" s="69" t="str">
        <f t="shared" si="379"/>
        <v/>
      </c>
      <c r="DX315" s="62" t="str">
        <f t="shared" si="380"/>
        <v/>
      </c>
      <c r="DY315" s="43" t="s">
        <v>0</v>
      </c>
      <c r="DZ315" s="54" t="str">
        <f>IF(AN315="","",MAX(DZ$12:DZ314)+1)</f>
        <v/>
      </c>
      <c r="EA315" s="69" t="str">
        <f t="shared" si="381"/>
        <v/>
      </c>
      <c r="EB315" s="69" t="str">
        <f t="shared" si="382"/>
        <v/>
      </c>
      <c r="EC315" s="69" t="str">
        <f t="shared" si="383"/>
        <v/>
      </c>
      <c r="ED315" s="69" t="str">
        <f t="shared" si="384"/>
        <v/>
      </c>
      <c r="EE315" s="69" t="str">
        <f t="shared" si="324"/>
        <v/>
      </c>
      <c r="EF315" s="69" t="str">
        <f t="shared" si="385"/>
        <v/>
      </c>
      <c r="EG315" s="69" t="str">
        <f t="shared" si="386"/>
        <v/>
      </c>
      <c r="EH315" s="69" t="str">
        <f t="shared" si="325"/>
        <v/>
      </c>
      <c r="EI315" s="69" t="str">
        <f t="shared" si="387"/>
        <v/>
      </c>
      <c r="EJ315" s="49" t="str">
        <f t="shared" si="388"/>
        <v/>
      </c>
      <c r="EK315" s="43" t="s">
        <v>0</v>
      </c>
      <c r="EL315" s="16" t="str">
        <f t="shared" si="389"/>
        <v/>
      </c>
      <c r="EM315" s="43" t="s">
        <v>0</v>
      </c>
      <c r="EN315" s="16" t="str">
        <f t="shared" si="326"/>
        <v/>
      </c>
      <c r="EO315" s="43" t="s">
        <v>0</v>
      </c>
      <c r="EP315" s="167" t="str">
        <f t="shared" si="390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7"/>
        <v/>
      </c>
      <c r="P316" s="43"/>
      <c r="Q316" s="48" t="str">
        <f t="shared" si="328"/>
        <v/>
      </c>
      <c r="R316" s="69" t="str">
        <f>IF(Q316="","",IF(COUNTIF(Q$12:Q315,Q316)=0,R315+1,R315))</f>
        <v/>
      </c>
      <c r="S316" s="69" t="str">
        <f t="shared" si="329"/>
        <v/>
      </c>
      <c r="T316" s="69" t="str">
        <f t="shared" si="330"/>
        <v/>
      </c>
      <c r="U316" s="62" t="str">
        <f t="shared" si="331"/>
        <v/>
      </c>
      <c r="V316" s="43" t="s">
        <v>0</v>
      </c>
      <c r="W316" s="209" t="str">
        <f t="shared" si="332"/>
        <v/>
      </c>
      <c r="X316" s="259" t="str">
        <f t="shared" si="333"/>
        <v/>
      </c>
      <c r="Y316" s="210" t="str">
        <f t="shared" si="315"/>
        <v/>
      </c>
      <c r="Z316" s="43" t="s">
        <v>0</v>
      </c>
      <c r="AA316" s="48" t="str">
        <f t="shared" si="334"/>
        <v/>
      </c>
      <c r="AB316" s="69" t="str">
        <f t="shared" si="335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6"/>
        <v/>
      </c>
      <c r="AI316" s="43" t="s">
        <v>0</v>
      </c>
      <c r="AJ316" s="209" t="str">
        <f t="shared" si="337"/>
        <v/>
      </c>
      <c r="AK316" s="150" t="str">
        <f t="shared" si="338"/>
        <v/>
      </c>
      <c r="AL316" s="43"/>
      <c r="AM316" s="48" t="str">
        <f t="shared" si="339"/>
        <v/>
      </c>
      <c r="AN316" s="27" t="str">
        <f t="shared" si="340"/>
        <v/>
      </c>
      <c r="AO316" s="69" t="str">
        <f t="shared" si="341"/>
        <v/>
      </c>
      <c r="AP316" s="69" t="str">
        <f t="shared" si="342"/>
        <v/>
      </c>
      <c r="AQ316" s="27" t="str">
        <f t="shared" si="343"/>
        <v/>
      </c>
      <c r="AR316" s="62" t="str">
        <f t="shared" si="344"/>
        <v/>
      </c>
      <c r="AS316" s="43" t="s">
        <v>0</v>
      </c>
      <c r="AT316" s="78" t="str">
        <f t="shared" si="345"/>
        <v/>
      </c>
      <c r="AU316" s="43" t="s">
        <v>0</v>
      </c>
      <c r="AV316" s="280" t="str">
        <f t="shared" si="391"/>
        <v/>
      </c>
      <c r="AW316" s="43" t="s">
        <v>0</v>
      </c>
      <c r="AX316" s="97"/>
      <c r="AY316" s="99"/>
      <c r="AZ316" s="43" t="s">
        <v>0</v>
      </c>
      <c r="BA316" s="236" t="str">
        <f t="shared" si="346"/>
        <v/>
      </c>
      <c r="BB316" s="43" t="s">
        <v>0</v>
      </c>
      <c r="BC316" s="48" t="str">
        <f t="shared" si="347"/>
        <v/>
      </c>
      <c r="BD316" s="69" t="str">
        <f>IF(AX316&amp;AY316="","",MAX(BD$12:BD315)+1)</f>
        <v/>
      </c>
      <c r="BE316" s="248" t="str">
        <f t="shared" si="348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9"/>
        <v/>
      </c>
      <c r="BI316" s="27" t="str">
        <f t="shared" si="350"/>
        <v/>
      </c>
      <c r="BJ316" s="69" t="str">
        <f t="shared" si="351"/>
        <v/>
      </c>
      <c r="BK316" s="49" t="str">
        <f t="shared" si="352"/>
        <v/>
      </c>
      <c r="BL316" s="43" t="s">
        <v>0</v>
      </c>
      <c r="BM316" s="48" t="str">
        <f t="shared" si="353"/>
        <v/>
      </c>
      <c r="BN316" s="27" t="str">
        <f t="shared" si="354"/>
        <v/>
      </c>
      <c r="BO316" s="69" t="str">
        <f t="shared" si="355"/>
        <v/>
      </c>
      <c r="BP316" s="69" t="str">
        <f t="shared" si="316"/>
        <v/>
      </c>
      <c r="BQ316" s="27" t="str">
        <f t="shared" si="317"/>
        <v/>
      </c>
      <c r="BR316" s="27" t="str" cm="1">
        <f t="array" ref="BR316">IFERROR(""&amp;INDEX(regNatjecatelj_klub,DI316),"")</f>
        <v/>
      </c>
      <c r="BS316" s="82" t="str">
        <f t="shared" si="356"/>
        <v/>
      </c>
      <c r="BT316" s="62" t="str">
        <f t="shared" si="357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8"/>
        <v/>
      </c>
      <c r="CA316" s="27" t="str">
        <f t="shared" si="359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60"/>
        <v/>
      </c>
      <c r="CE316" s="27" t="str">
        <f>IF(BX316="","",MAX(CE$12:CE315)+1)</f>
        <v/>
      </c>
      <c r="CF316" s="27" t="str">
        <f t="shared" si="361"/>
        <v/>
      </c>
      <c r="CG316" s="62" t="str">
        <f t="shared" si="362"/>
        <v/>
      </c>
      <c r="CH316" s="43" t="s">
        <v>0</v>
      </c>
      <c r="CI316" s="16" t="str">
        <f t="shared" si="363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4"/>
        <v/>
      </c>
      <c r="CP316" s="69" t="str">
        <f t="shared" si="365"/>
        <v/>
      </c>
      <c r="CQ316" s="216" t="str">
        <f t="shared" si="366"/>
        <v/>
      </c>
      <c r="CR316" s="217" t="str">
        <f t="shared" si="392"/>
        <v/>
      </c>
      <c r="CS316" s="150" t="str">
        <f t="shared" si="318"/>
        <v/>
      </c>
      <c r="CT316" s="43" t="s">
        <v>0</v>
      </c>
      <c r="CU316" s="276" t="str">
        <f t="shared" si="367"/>
        <v xml:space="preserve">
</v>
      </c>
      <c r="CV316" s="43" t="s">
        <v>0</v>
      </c>
      <c r="CW316" s="236" t="str">
        <f t="shared" si="319"/>
        <v/>
      </c>
      <c r="CX316" t="s">
        <v>0</v>
      </c>
      <c r="CY316" s="119" t="str">
        <f t="shared" si="320"/>
        <v/>
      </c>
      <c r="CZ316" t="s">
        <v>0</v>
      </c>
      <c r="DA316" s="48" t="str">
        <f t="shared" si="321"/>
        <v/>
      </c>
      <c r="DB316" s="62" t="str">
        <f t="shared" si="322"/>
        <v/>
      </c>
      <c r="DC316" t="s">
        <v>0</v>
      </c>
      <c r="DD316" s="16" t="str">
        <f t="shared" si="368"/>
        <v/>
      </c>
      <c r="DE316" s="43" t="s">
        <v>0</v>
      </c>
      <c r="DF316" s="16" t="str">
        <f t="shared" si="369"/>
        <v/>
      </c>
      <c r="DG316" s="43" t="s">
        <v>0</v>
      </c>
      <c r="DH316" s="48" t="str">
        <f t="shared" si="370"/>
        <v/>
      </c>
      <c r="DI316" s="49" t="str">
        <f t="shared" si="371"/>
        <v/>
      </c>
      <c r="DJ316" s="43" t="s">
        <v>0</v>
      </c>
      <c r="DK316" s="48" t="str">
        <f t="shared" si="372"/>
        <v/>
      </c>
      <c r="DL316" s="49" t="str">
        <f t="shared" si="373"/>
        <v/>
      </c>
      <c r="DM316" s="43" t="s">
        <v>0</v>
      </c>
      <c r="DN316" s="48" t="str">
        <f t="shared" si="374"/>
        <v/>
      </c>
      <c r="DO316" s="49" t="str">
        <f t="shared" si="375"/>
        <v/>
      </c>
      <c r="DP316" s="43" t="s">
        <v>0</v>
      </c>
      <c r="DQ316" s="54" t="str">
        <f t="shared" si="376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7"/>
        <v/>
      </c>
      <c r="DU316" s="69" t="str">
        <f t="shared" si="323"/>
        <v/>
      </c>
      <c r="DV316" s="69" t="str">
        <f t="shared" si="378"/>
        <v/>
      </c>
      <c r="DW316" s="69" t="str">
        <f t="shared" si="379"/>
        <v/>
      </c>
      <c r="DX316" s="62" t="str">
        <f t="shared" si="380"/>
        <v/>
      </c>
      <c r="DY316" s="43" t="s">
        <v>0</v>
      </c>
      <c r="DZ316" s="54" t="str">
        <f>IF(AN316="","",MAX(DZ$12:DZ315)+1)</f>
        <v/>
      </c>
      <c r="EA316" s="69" t="str">
        <f t="shared" si="381"/>
        <v/>
      </c>
      <c r="EB316" s="69" t="str">
        <f t="shared" si="382"/>
        <v/>
      </c>
      <c r="EC316" s="69" t="str">
        <f t="shared" si="383"/>
        <v/>
      </c>
      <c r="ED316" s="69" t="str">
        <f t="shared" si="384"/>
        <v/>
      </c>
      <c r="EE316" s="69" t="str">
        <f t="shared" si="324"/>
        <v/>
      </c>
      <c r="EF316" s="69" t="str">
        <f t="shared" si="385"/>
        <v/>
      </c>
      <c r="EG316" s="69" t="str">
        <f t="shared" si="386"/>
        <v/>
      </c>
      <c r="EH316" s="69" t="str">
        <f t="shared" si="325"/>
        <v/>
      </c>
      <c r="EI316" s="69" t="str">
        <f t="shared" si="387"/>
        <v/>
      </c>
      <c r="EJ316" s="49" t="str">
        <f t="shared" si="388"/>
        <v/>
      </c>
      <c r="EK316" s="43" t="s">
        <v>0</v>
      </c>
      <c r="EL316" s="16" t="str">
        <f t="shared" si="389"/>
        <v/>
      </c>
      <c r="EM316" s="43" t="s">
        <v>0</v>
      </c>
      <c r="EN316" s="16" t="str">
        <f t="shared" si="326"/>
        <v/>
      </c>
      <c r="EO316" s="43" t="s">
        <v>0</v>
      </c>
      <c r="EP316" s="167" t="str">
        <f t="shared" si="390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7"/>
        <v/>
      </c>
      <c r="P317" s="43"/>
      <c r="Q317" s="48" t="str">
        <f t="shared" si="328"/>
        <v/>
      </c>
      <c r="R317" s="69" t="str">
        <f>IF(Q317="","",IF(COUNTIF(Q$12:Q316,Q317)=0,R316+1,R316))</f>
        <v/>
      </c>
      <c r="S317" s="69" t="str">
        <f t="shared" si="329"/>
        <v/>
      </c>
      <c r="T317" s="69" t="str">
        <f t="shared" si="330"/>
        <v/>
      </c>
      <c r="U317" s="62" t="str">
        <f t="shared" si="331"/>
        <v/>
      </c>
      <c r="V317" s="43" t="s">
        <v>0</v>
      </c>
      <c r="W317" s="209" t="str">
        <f t="shared" si="332"/>
        <v/>
      </c>
      <c r="X317" s="259" t="str">
        <f t="shared" si="333"/>
        <v/>
      </c>
      <c r="Y317" s="210" t="str">
        <f t="shared" si="315"/>
        <v/>
      </c>
      <c r="Z317" s="43" t="s">
        <v>0</v>
      </c>
      <c r="AA317" s="48" t="str">
        <f t="shared" si="334"/>
        <v/>
      </c>
      <c r="AB317" s="69" t="str">
        <f t="shared" si="335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6"/>
        <v/>
      </c>
      <c r="AI317" s="43" t="s">
        <v>0</v>
      </c>
      <c r="AJ317" s="209" t="str">
        <f t="shared" si="337"/>
        <v/>
      </c>
      <c r="AK317" s="150" t="str">
        <f t="shared" si="338"/>
        <v/>
      </c>
      <c r="AL317" s="43"/>
      <c r="AM317" s="48" t="str">
        <f t="shared" si="339"/>
        <v/>
      </c>
      <c r="AN317" s="27" t="str">
        <f t="shared" si="340"/>
        <v/>
      </c>
      <c r="AO317" s="69" t="str">
        <f t="shared" si="341"/>
        <v/>
      </c>
      <c r="AP317" s="69" t="str">
        <f t="shared" si="342"/>
        <v/>
      </c>
      <c r="AQ317" s="27" t="str">
        <f t="shared" si="343"/>
        <v/>
      </c>
      <c r="AR317" s="62" t="str">
        <f t="shared" si="344"/>
        <v/>
      </c>
      <c r="AS317" s="43" t="s">
        <v>0</v>
      </c>
      <c r="AT317" s="78" t="str">
        <f t="shared" si="345"/>
        <v/>
      </c>
      <c r="AU317" s="43" t="s">
        <v>0</v>
      </c>
      <c r="AV317" s="280" t="str">
        <f t="shared" si="391"/>
        <v/>
      </c>
      <c r="AW317" s="43" t="s">
        <v>0</v>
      </c>
      <c r="AX317" s="97"/>
      <c r="AY317" s="99"/>
      <c r="AZ317" s="43" t="s">
        <v>0</v>
      </c>
      <c r="BA317" s="236" t="str">
        <f t="shared" si="346"/>
        <v/>
      </c>
      <c r="BB317" s="43" t="s">
        <v>0</v>
      </c>
      <c r="BC317" s="48" t="str">
        <f t="shared" si="347"/>
        <v/>
      </c>
      <c r="BD317" s="69" t="str">
        <f>IF(AX317&amp;AY317="","",MAX(BD$12:BD316)+1)</f>
        <v/>
      </c>
      <c r="BE317" s="248" t="str">
        <f t="shared" si="348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9"/>
        <v/>
      </c>
      <c r="BI317" s="27" t="str">
        <f t="shared" si="350"/>
        <v/>
      </c>
      <c r="BJ317" s="69" t="str">
        <f t="shared" si="351"/>
        <v/>
      </c>
      <c r="BK317" s="49" t="str">
        <f t="shared" si="352"/>
        <v/>
      </c>
      <c r="BL317" s="43" t="s">
        <v>0</v>
      </c>
      <c r="BM317" s="48" t="str">
        <f t="shared" si="353"/>
        <v/>
      </c>
      <c r="BN317" s="27" t="str">
        <f t="shared" si="354"/>
        <v/>
      </c>
      <c r="BO317" s="69" t="str">
        <f t="shared" si="355"/>
        <v/>
      </c>
      <c r="BP317" s="69" t="str">
        <f t="shared" si="316"/>
        <v/>
      </c>
      <c r="BQ317" s="27" t="str">
        <f t="shared" si="317"/>
        <v/>
      </c>
      <c r="BR317" s="27" t="str" cm="1">
        <f t="array" ref="BR317">IFERROR(""&amp;INDEX(regNatjecatelj_klub,DI317),"")</f>
        <v/>
      </c>
      <c r="BS317" s="82" t="str">
        <f t="shared" si="356"/>
        <v/>
      </c>
      <c r="BT317" s="62" t="str">
        <f t="shared" si="357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8"/>
        <v/>
      </c>
      <c r="CA317" s="27" t="str">
        <f t="shared" si="359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60"/>
        <v/>
      </c>
      <c r="CE317" s="27" t="str">
        <f>IF(BX317="","",MAX(CE$12:CE316)+1)</f>
        <v/>
      </c>
      <c r="CF317" s="27" t="str">
        <f t="shared" si="361"/>
        <v/>
      </c>
      <c r="CG317" s="62" t="str">
        <f t="shared" si="362"/>
        <v/>
      </c>
      <c r="CH317" s="43" t="s">
        <v>0</v>
      </c>
      <c r="CI317" s="16" t="str">
        <f t="shared" si="363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4"/>
        <v/>
      </c>
      <c r="CP317" s="69" t="str">
        <f t="shared" si="365"/>
        <v/>
      </c>
      <c r="CQ317" s="216" t="str">
        <f t="shared" si="366"/>
        <v/>
      </c>
      <c r="CR317" s="217" t="str">
        <f t="shared" si="392"/>
        <v/>
      </c>
      <c r="CS317" s="150" t="str">
        <f t="shared" si="318"/>
        <v/>
      </c>
      <c r="CT317" s="43" t="s">
        <v>0</v>
      </c>
      <c r="CU317" s="276" t="str">
        <f t="shared" si="367"/>
        <v xml:space="preserve">
</v>
      </c>
      <c r="CV317" s="43" t="s">
        <v>0</v>
      </c>
      <c r="CW317" s="236" t="str">
        <f t="shared" si="319"/>
        <v/>
      </c>
      <c r="CX317" t="s">
        <v>0</v>
      </c>
      <c r="CY317" s="119" t="str">
        <f t="shared" si="320"/>
        <v/>
      </c>
      <c r="CZ317" t="s">
        <v>0</v>
      </c>
      <c r="DA317" s="48" t="str">
        <f t="shared" si="321"/>
        <v/>
      </c>
      <c r="DB317" s="62" t="str">
        <f t="shared" si="322"/>
        <v/>
      </c>
      <c r="DC317" t="s">
        <v>0</v>
      </c>
      <c r="DD317" s="16" t="str">
        <f t="shared" si="368"/>
        <v/>
      </c>
      <c r="DE317" s="43" t="s">
        <v>0</v>
      </c>
      <c r="DF317" s="16" t="str">
        <f t="shared" si="369"/>
        <v/>
      </c>
      <c r="DG317" s="43" t="s">
        <v>0</v>
      </c>
      <c r="DH317" s="48" t="str">
        <f t="shared" si="370"/>
        <v/>
      </c>
      <c r="DI317" s="49" t="str">
        <f t="shared" si="371"/>
        <v/>
      </c>
      <c r="DJ317" s="43" t="s">
        <v>0</v>
      </c>
      <c r="DK317" s="48" t="str">
        <f t="shared" si="372"/>
        <v/>
      </c>
      <c r="DL317" s="49" t="str">
        <f t="shared" si="373"/>
        <v/>
      </c>
      <c r="DM317" s="43" t="s">
        <v>0</v>
      </c>
      <c r="DN317" s="48" t="str">
        <f t="shared" si="374"/>
        <v/>
      </c>
      <c r="DO317" s="49" t="str">
        <f t="shared" si="375"/>
        <v/>
      </c>
      <c r="DP317" s="43" t="s">
        <v>0</v>
      </c>
      <c r="DQ317" s="54" t="str">
        <f t="shared" si="376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7"/>
        <v/>
      </c>
      <c r="DU317" s="69" t="str">
        <f t="shared" si="323"/>
        <v/>
      </c>
      <c r="DV317" s="69" t="str">
        <f t="shared" si="378"/>
        <v/>
      </c>
      <c r="DW317" s="69" t="str">
        <f t="shared" si="379"/>
        <v/>
      </c>
      <c r="DX317" s="62" t="str">
        <f t="shared" si="380"/>
        <v/>
      </c>
      <c r="DY317" s="43" t="s">
        <v>0</v>
      </c>
      <c r="DZ317" s="54" t="str">
        <f>IF(AN317="","",MAX(DZ$12:DZ316)+1)</f>
        <v/>
      </c>
      <c r="EA317" s="69" t="str">
        <f t="shared" si="381"/>
        <v/>
      </c>
      <c r="EB317" s="69" t="str">
        <f t="shared" si="382"/>
        <v/>
      </c>
      <c r="EC317" s="69" t="str">
        <f t="shared" si="383"/>
        <v/>
      </c>
      <c r="ED317" s="69" t="str">
        <f t="shared" si="384"/>
        <v/>
      </c>
      <c r="EE317" s="69" t="str">
        <f t="shared" si="324"/>
        <v/>
      </c>
      <c r="EF317" s="69" t="str">
        <f t="shared" si="385"/>
        <v/>
      </c>
      <c r="EG317" s="69" t="str">
        <f t="shared" si="386"/>
        <v/>
      </c>
      <c r="EH317" s="69" t="str">
        <f t="shared" si="325"/>
        <v/>
      </c>
      <c r="EI317" s="69" t="str">
        <f t="shared" si="387"/>
        <v/>
      </c>
      <c r="EJ317" s="49" t="str">
        <f t="shared" si="388"/>
        <v/>
      </c>
      <c r="EK317" s="43" t="s">
        <v>0</v>
      </c>
      <c r="EL317" s="16" t="str">
        <f t="shared" si="389"/>
        <v/>
      </c>
      <c r="EM317" s="43" t="s">
        <v>0</v>
      </c>
      <c r="EN317" s="16" t="str">
        <f t="shared" si="326"/>
        <v/>
      </c>
      <c r="EO317" s="43" t="s">
        <v>0</v>
      </c>
      <c r="EP317" s="167" t="str">
        <f t="shared" si="390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7"/>
        <v/>
      </c>
      <c r="P318" s="43"/>
      <c r="Q318" s="48" t="str">
        <f t="shared" si="328"/>
        <v/>
      </c>
      <c r="R318" s="69" t="str">
        <f>IF(Q318="","",IF(COUNTIF(Q$12:Q317,Q318)=0,R317+1,R317))</f>
        <v/>
      </c>
      <c r="S318" s="69" t="str">
        <f t="shared" si="329"/>
        <v/>
      </c>
      <c r="T318" s="69" t="str">
        <f t="shared" si="330"/>
        <v/>
      </c>
      <c r="U318" s="62" t="str">
        <f t="shared" si="331"/>
        <v/>
      </c>
      <c r="V318" s="43" t="s">
        <v>0</v>
      </c>
      <c r="W318" s="209" t="str">
        <f t="shared" si="332"/>
        <v/>
      </c>
      <c r="X318" s="259" t="str">
        <f t="shared" si="333"/>
        <v/>
      </c>
      <c r="Y318" s="210" t="str">
        <f t="shared" si="315"/>
        <v/>
      </c>
      <c r="Z318" s="43" t="s">
        <v>0</v>
      </c>
      <c r="AA318" s="48" t="str">
        <f t="shared" si="334"/>
        <v/>
      </c>
      <c r="AB318" s="69" t="str">
        <f t="shared" si="335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6"/>
        <v/>
      </c>
      <c r="AI318" s="43" t="s">
        <v>0</v>
      </c>
      <c r="AJ318" s="209" t="str">
        <f t="shared" si="337"/>
        <v/>
      </c>
      <c r="AK318" s="150" t="str">
        <f t="shared" si="338"/>
        <v/>
      </c>
      <c r="AL318" s="43"/>
      <c r="AM318" s="48" t="str">
        <f t="shared" si="339"/>
        <v/>
      </c>
      <c r="AN318" s="27" t="str">
        <f t="shared" si="340"/>
        <v/>
      </c>
      <c r="AO318" s="69" t="str">
        <f t="shared" si="341"/>
        <v/>
      </c>
      <c r="AP318" s="69" t="str">
        <f t="shared" si="342"/>
        <v/>
      </c>
      <c r="AQ318" s="27" t="str">
        <f t="shared" si="343"/>
        <v/>
      </c>
      <c r="AR318" s="62" t="str">
        <f t="shared" si="344"/>
        <v/>
      </c>
      <c r="AS318" s="43" t="s">
        <v>0</v>
      </c>
      <c r="AT318" s="78" t="str">
        <f t="shared" si="345"/>
        <v/>
      </c>
      <c r="AU318" s="43" t="s">
        <v>0</v>
      </c>
      <c r="AV318" s="280" t="str">
        <f t="shared" si="391"/>
        <v/>
      </c>
      <c r="AW318" s="43" t="s">
        <v>0</v>
      </c>
      <c r="AX318" s="97"/>
      <c r="AY318" s="99"/>
      <c r="AZ318" s="43" t="s">
        <v>0</v>
      </c>
      <c r="BA318" s="236" t="str">
        <f t="shared" si="346"/>
        <v/>
      </c>
      <c r="BB318" s="43" t="s">
        <v>0</v>
      </c>
      <c r="BC318" s="48" t="str">
        <f t="shared" si="347"/>
        <v/>
      </c>
      <c r="BD318" s="69" t="str">
        <f>IF(AX318&amp;AY318="","",MAX(BD$12:BD317)+1)</f>
        <v/>
      </c>
      <c r="BE318" s="248" t="str">
        <f t="shared" si="348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9"/>
        <v/>
      </c>
      <c r="BI318" s="27" t="str">
        <f t="shared" si="350"/>
        <v/>
      </c>
      <c r="BJ318" s="69" t="str">
        <f t="shared" si="351"/>
        <v/>
      </c>
      <c r="BK318" s="49" t="str">
        <f t="shared" si="352"/>
        <v/>
      </c>
      <c r="BL318" s="43" t="s">
        <v>0</v>
      </c>
      <c r="BM318" s="48" t="str">
        <f t="shared" si="353"/>
        <v/>
      </c>
      <c r="BN318" s="27" t="str">
        <f t="shared" si="354"/>
        <v/>
      </c>
      <c r="BO318" s="69" t="str">
        <f t="shared" si="355"/>
        <v/>
      </c>
      <c r="BP318" s="69" t="str">
        <f t="shared" si="316"/>
        <v/>
      </c>
      <c r="BQ318" s="27" t="str">
        <f t="shared" si="317"/>
        <v/>
      </c>
      <c r="BR318" s="27" t="str" cm="1">
        <f t="array" ref="BR318">IFERROR(""&amp;INDEX(regNatjecatelj_klub,DI318),"")</f>
        <v/>
      </c>
      <c r="BS318" s="82" t="str">
        <f t="shared" si="356"/>
        <v/>
      </c>
      <c r="BT318" s="62" t="str">
        <f t="shared" si="357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8"/>
        <v/>
      </c>
      <c r="CA318" s="27" t="str">
        <f t="shared" si="359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60"/>
        <v/>
      </c>
      <c r="CE318" s="27" t="str">
        <f>IF(BX318="","",MAX(CE$12:CE317)+1)</f>
        <v/>
      </c>
      <c r="CF318" s="27" t="str">
        <f t="shared" si="361"/>
        <v/>
      </c>
      <c r="CG318" s="62" t="str">
        <f t="shared" si="362"/>
        <v/>
      </c>
      <c r="CH318" s="43" t="s">
        <v>0</v>
      </c>
      <c r="CI318" s="16" t="str">
        <f t="shared" si="363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4"/>
        <v/>
      </c>
      <c r="CP318" s="69" t="str">
        <f t="shared" si="365"/>
        <v/>
      </c>
      <c r="CQ318" s="216" t="str">
        <f t="shared" si="366"/>
        <v/>
      </c>
      <c r="CR318" s="217" t="str">
        <f t="shared" si="392"/>
        <v/>
      </c>
      <c r="CS318" s="150" t="str">
        <f t="shared" si="318"/>
        <v/>
      </c>
      <c r="CT318" s="43" t="s">
        <v>0</v>
      </c>
      <c r="CU318" s="276" t="str">
        <f t="shared" si="367"/>
        <v xml:space="preserve">
</v>
      </c>
      <c r="CV318" s="43" t="s">
        <v>0</v>
      </c>
      <c r="CW318" s="236" t="str">
        <f t="shared" si="319"/>
        <v/>
      </c>
      <c r="CX318" t="s">
        <v>0</v>
      </c>
      <c r="CY318" s="119" t="str">
        <f t="shared" si="320"/>
        <v/>
      </c>
      <c r="CZ318" t="s">
        <v>0</v>
      </c>
      <c r="DA318" s="48" t="str">
        <f t="shared" si="321"/>
        <v/>
      </c>
      <c r="DB318" s="62" t="str">
        <f t="shared" si="322"/>
        <v/>
      </c>
      <c r="DC318" t="s">
        <v>0</v>
      </c>
      <c r="DD318" s="16" t="str">
        <f t="shared" si="368"/>
        <v/>
      </c>
      <c r="DE318" s="43" t="s">
        <v>0</v>
      </c>
      <c r="DF318" s="16" t="str">
        <f t="shared" si="369"/>
        <v/>
      </c>
      <c r="DG318" s="43" t="s">
        <v>0</v>
      </c>
      <c r="DH318" s="48" t="str">
        <f t="shared" si="370"/>
        <v/>
      </c>
      <c r="DI318" s="49" t="str">
        <f t="shared" si="371"/>
        <v/>
      </c>
      <c r="DJ318" s="43" t="s">
        <v>0</v>
      </c>
      <c r="DK318" s="48" t="str">
        <f t="shared" si="372"/>
        <v/>
      </c>
      <c r="DL318" s="49" t="str">
        <f t="shared" si="373"/>
        <v/>
      </c>
      <c r="DM318" s="43" t="s">
        <v>0</v>
      </c>
      <c r="DN318" s="48" t="str">
        <f t="shared" si="374"/>
        <v/>
      </c>
      <c r="DO318" s="49" t="str">
        <f t="shared" si="375"/>
        <v/>
      </c>
      <c r="DP318" s="43" t="s">
        <v>0</v>
      </c>
      <c r="DQ318" s="54" t="str">
        <f t="shared" si="376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7"/>
        <v/>
      </c>
      <c r="DU318" s="69" t="str">
        <f t="shared" si="323"/>
        <v/>
      </c>
      <c r="DV318" s="69" t="str">
        <f t="shared" si="378"/>
        <v/>
      </c>
      <c r="DW318" s="69" t="str">
        <f t="shared" si="379"/>
        <v/>
      </c>
      <c r="DX318" s="62" t="str">
        <f t="shared" si="380"/>
        <v/>
      </c>
      <c r="DY318" s="43" t="s">
        <v>0</v>
      </c>
      <c r="DZ318" s="54" t="str">
        <f>IF(AN318="","",MAX(DZ$12:DZ317)+1)</f>
        <v/>
      </c>
      <c r="EA318" s="69" t="str">
        <f t="shared" si="381"/>
        <v/>
      </c>
      <c r="EB318" s="69" t="str">
        <f t="shared" si="382"/>
        <v/>
      </c>
      <c r="EC318" s="69" t="str">
        <f t="shared" si="383"/>
        <v/>
      </c>
      <c r="ED318" s="69" t="str">
        <f t="shared" si="384"/>
        <v/>
      </c>
      <c r="EE318" s="69" t="str">
        <f t="shared" si="324"/>
        <v/>
      </c>
      <c r="EF318" s="69" t="str">
        <f t="shared" si="385"/>
        <v/>
      </c>
      <c r="EG318" s="69" t="str">
        <f t="shared" si="386"/>
        <v/>
      </c>
      <c r="EH318" s="69" t="str">
        <f t="shared" si="325"/>
        <v/>
      </c>
      <c r="EI318" s="69" t="str">
        <f t="shared" si="387"/>
        <v/>
      </c>
      <c r="EJ318" s="49" t="str">
        <f t="shared" si="388"/>
        <v/>
      </c>
      <c r="EK318" s="43" t="s">
        <v>0</v>
      </c>
      <c r="EL318" s="16" t="str">
        <f t="shared" si="389"/>
        <v/>
      </c>
      <c r="EM318" s="43" t="s">
        <v>0</v>
      </c>
      <c r="EN318" s="16" t="str">
        <f t="shared" si="326"/>
        <v/>
      </c>
      <c r="EO318" s="43" t="s">
        <v>0</v>
      </c>
      <c r="EP318" s="167" t="str">
        <f t="shared" si="390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7"/>
        <v/>
      </c>
      <c r="P319" s="43"/>
      <c r="Q319" s="48" t="str">
        <f t="shared" si="328"/>
        <v/>
      </c>
      <c r="R319" s="69" t="str">
        <f>IF(Q319="","",IF(COUNTIF(Q$12:Q318,Q319)=0,R318+1,R318))</f>
        <v/>
      </c>
      <c r="S319" s="69" t="str">
        <f t="shared" si="329"/>
        <v/>
      </c>
      <c r="T319" s="69" t="str">
        <f t="shared" si="330"/>
        <v/>
      </c>
      <c r="U319" s="62" t="str">
        <f t="shared" si="331"/>
        <v/>
      </c>
      <c r="V319" s="43" t="s">
        <v>0</v>
      </c>
      <c r="W319" s="209" t="str">
        <f t="shared" si="332"/>
        <v/>
      </c>
      <c r="X319" s="259" t="str">
        <f t="shared" si="333"/>
        <v/>
      </c>
      <c r="Y319" s="210" t="str">
        <f t="shared" si="315"/>
        <v/>
      </c>
      <c r="Z319" s="43" t="s">
        <v>0</v>
      </c>
      <c r="AA319" s="48" t="str">
        <f t="shared" si="334"/>
        <v/>
      </c>
      <c r="AB319" s="69" t="str">
        <f t="shared" si="335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6"/>
        <v/>
      </c>
      <c r="AI319" s="43" t="s">
        <v>0</v>
      </c>
      <c r="AJ319" s="209" t="str">
        <f t="shared" si="337"/>
        <v/>
      </c>
      <c r="AK319" s="150" t="str">
        <f t="shared" si="338"/>
        <v/>
      </c>
      <c r="AL319" s="43"/>
      <c r="AM319" s="48" t="str">
        <f t="shared" si="339"/>
        <v/>
      </c>
      <c r="AN319" s="27" t="str">
        <f t="shared" si="340"/>
        <v/>
      </c>
      <c r="AO319" s="69" t="str">
        <f t="shared" si="341"/>
        <v/>
      </c>
      <c r="AP319" s="69" t="str">
        <f t="shared" si="342"/>
        <v/>
      </c>
      <c r="AQ319" s="27" t="str">
        <f t="shared" si="343"/>
        <v/>
      </c>
      <c r="AR319" s="62" t="str">
        <f t="shared" si="344"/>
        <v/>
      </c>
      <c r="AS319" s="43" t="s">
        <v>0</v>
      </c>
      <c r="AT319" s="78" t="str">
        <f t="shared" si="345"/>
        <v/>
      </c>
      <c r="AU319" s="43" t="s">
        <v>0</v>
      </c>
      <c r="AV319" s="280" t="str">
        <f t="shared" si="391"/>
        <v/>
      </c>
      <c r="AW319" s="43" t="s">
        <v>0</v>
      </c>
      <c r="AX319" s="97"/>
      <c r="AY319" s="99"/>
      <c r="AZ319" s="43" t="s">
        <v>0</v>
      </c>
      <c r="BA319" s="236" t="str">
        <f t="shared" si="346"/>
        <v/>
      </c>
      <c r="BB319" s="43" t="s">
        <v>0</v>
      </c>
      <c r="BC319" s="48" t="str">
        <f t="shared" si="347"/>
        <v/>
      </c>
      <c r="BD319" s="69" t="str">
        <f>IF(AX319&amp;AY319="","",MAX(BD$12:BD318)+1)</f>
        <v/>
      </c>
      <c r="BE319" s="248" t="str">
        <f t="shared" si="348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9"/>
        <v/>
      </c>
      <c r="BI319" s="27" t="str">
        <f t="shared" si="350"/>
        <v/>
      </c>
      <c r="BJ319" s="69" t="str">
        <f t="shared" si="351"/>
        <v/>
      </c>
      <c r="BK319" s="49" t="str">
        <f t="shared" si="352"/>
        <v/>
      </c>
      <c r="BL319" s="43" t="s">
        <v>0</v>
      </c>
      <c r="BM319" s="48" t="str">
        <f t="shared" si="353"/>
        <v/>
      </c>
      <c r="BN319" s="27" t="str">
        <f t="shared" si="354"/>
        <v/>
      </c>
      <c r="BO319" s="69" t="str">
        <f t="shared" si="355"/>
        <v/>
      </c>
      <c r="BP319" s="69" t="str">
        <f t="shared" si="316"/>
        <v/>
      </c>
      <c r="BQ319" s="27" t="str">
        <f t="shared" si="317"/>
        <v/>
      </c>
      <c r="BR319" s="27" t="str" cm="1">
        <f t="array" ref="BR319">IFERROR(""&amp;INDEX(regNatjecatelj_klub,DI319),"")</f>
        <v/>
      </c>
      <c r="BS319" s="82" t="str">
        <f t="shared" si="356"/>
        <v/>
      </c>
      <c r="BT319" s="62" t="str">
        <f t="shared" si="357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8"/>
        <v/>
      </c>
      <c r="CA319" s="27" t="str">
        <f t="shared" si="359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60"/>
        <v/>
      </c>
      <c r="CE319" s="27" t="str">
        <f>IF(BX319="","",MAX(CE$12:CE318)+1)</f>
        <v/>
      </c>
      <c r="CF319" s="27" t="str">
        <f t="shared" si="361"/>
        <v/>
      </c>
      <c r="CG319" s="62" t="str">
        <f t="shared" si="362"/>
        <v/>
      </c>
      <c r="CH319" s="43" t="s">
        <v>0</v>
      </c>
      <c r="CI319" s="16" t="str">
        <f t="shared" si="363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4"/>
        <v/>
      </c>
      <c r="CP319" s="69" t="str">
        <f t="shared" si="365"/>
        <v/>
      </c>
      <c r="CQ319" s="216" t="str">
        <f t="shared" si="366"/>
        <v/>
      </c>
      <c r="CR319" s="217" t="str">
        <f t="shared" si="392"/>
        <v/>
      </c>
      <c r="CS319" s="150" t="str">
        <f t="shared" si="318"/>
        <v/>
      </c>
      <c r="CT319" s="43" t="s">
        <v>0</v>
      </c>
      <c r="CU319" s="276" t="str">
        <f t="shared" si="367"/>
        <v xml:space="preserve">
</v>
      </c>
      <c r="CV319" s="43" t="s">
        <v>0</v>
      </c>
      <c r="CW319" s="236" t="str">
        <f t="shared" si="319"/>
        <v/>
      </c>
      <c r="CX319" t="s">
        <v>0</v>
      </c>
      <c r="CY319" s="119" t="str">
        <f t="shared" si="320"/>
        <v/>
      </c>
      <c r="CZ319" t="s">
        <v>0</v>
      </c>
      <c r="DA319" s="48" t="str">
        <f t="shared" si="321"/>
        <v/>
      </c>
      <c r="DB319" s="62" t="str">
        <f t="shared" si="322"/>
        <v/>
      </c>
      <c r="DC319" t="s">
        <v>0</v>
      </c>
      <c r="DD319" s="16" t="str">
        <f t="shared" si="368"/>
        <v/>
      </c>
      <c r="DE319" s="43" t="s">
        <v>0</v>
      </c>
      <c r="DF319" s="16" t="str">
        <f t="shared" si="369"/>
        <v/>
      </c>
      <c r="DG319" s="43" t="s">
        <v>0</v>
      </c>
      <c r="DH319" s="48" t="str">
        <f t="shared" si="370"/>
        <v/>
      </c>
      <c r="DI319" s="49" t="str">
        <f t="shared" si="371"/>
        <v/>
      </c>
      <c r="DJ319" s="43" t="s">
        <v>0</v>
      </c>
      <c r="DK319" s="48" t="str">
        <f t="shared" si="372"/>
        <v/>
      </c>
      <c r="DL319" s="49" t="str">
        <f t="shared" si="373"/>
        <v/>
      </c>
      <c r="DM319" s="43" t="s">
        <v>0</v>
      </c>
      <c r="DN319" s="48" t="str">
        <f t="shared" si="374"/>
        <v/>
      </c>
      <c r="DO319" s="49" t="str">
        <f t="shared" si="375"/>
        <v/>
      </c>
      <c r="DP319" s="43" t="s">
        <v>0</v>
      </c>
      <c r="DQ319" s="54" t="str">
        <f t="shared" si="376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7"/>
        <v/>
      </c>
      <c r="DU319" s="69" t="str">
        <f t="shared" si="323"/>
        <v/>
      </c>
      <c r="DV319" s="69" t="str">
        <f t="shared" si="378"/>
        <v/>
      </c>
      <c r="DW319" s="69" t="str">
        <f t="shared" si="379"/>
        <v/>
      </c>
      <c r="DX319" s="62" t="str">
        <f t="shared" si="380"/>
        <v/>
      </c>
      <c r="DY319" s="43" t="s">
        <v>0</v>
      </c>
      <c r="DZ319" s="54" t="str">
        <f>IF(AN319="","",MAX(DZ$12:DZ318)+1)</f>
        <v/>
      </c>
      <c r="EA319" s="69" t="str">
        <f t="shared" si="381"/>
        <v/>
      </c>
      <c r="EB319" s="69" t="str">
        <f t="shared" si="382"/>
        <v/>
      </c>
      <c r="EC319" s="69" t="str">
        <f t="shared" si="383"/>
        <v/>
      </c>
      <c r="ED319" s="69" t="str">
        <f t="shared" si="384"/>
        <v/>
      </c>
      <c r="EE319" s="69" t="str">
        <f t="shared" si="324"/>
        <v/>
      </c>
      <c r="EF319" s="69" t="str">
        <f t="shared" si="385"/>
        <v/>
      </c>
      <c r="EG319" s="69" t="str">
        <f t="shared" si="386"/>
        <v/>
      </c>
      <c r="EH319" s="69" t="str">
        <f t="shared" si="325"/>
        <v/>
      </c>
      <c r="EI319" s="69" t="str">
        <f t="shared" si="387"/>
        <v/>
      </c>
      <c r="EJ319" s="49" t="str">
        <f t="shared" si="388"/>
        <v/>
      </c>
      <c r="EK319" s="43" t="s">
        <v>0</v>
      </c>
      <c r="EL319" s="16" t="str">
        <f t="shared" si="389"/>
        <v/>
      </c>
      <c r="EM319" s="43" t="s">
        <v>0</v>
      </c>
      <c r="EN319" s="16" t="str">
        <f t="shared" si="326"/>
        <v/>
      </c>
      <c r="EO319" s="43" t="s">
        <v>0</v>
      </c>
      <c r="EP319" s="167" t="str">
        <f t="shared" si="390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7"/>
        <v/>
      </c>
      <c r="P320" s="43"/>
      <c r="Q320" s="48" t="str">
        <f t="shared" si="328"/>
        <v/>
      </c>
      <c r="R320" s="69" t="str">
        <f>IF(Q320="","",IF(COUNTIF(Q$12:Q319,Q320)=0,R319+1,R319))</f>
        <v/>
      </c>
      <c r="S320" s="69" t="str">
        <f t="shared" si="329"/>
        <v/>
      </c>
      <c r="T320" s="69" t="str">
        <f t="shared" si="330"/>
        <v/>
      </c>
      <c r="U320" s="62" t="str">
        <f t="shared" si="331"/>
        <v/>
      </c>
      <c r="V320" s="43" t="s">
        <v>0</v>
      </c>
      <c r="W320" s="209" t="str">
        <f t="shared" si="332"/>
        <v/>
      </c>
      <c r="X320" s="259" t="str">
        <f t="shared" si="333"/>
        <v/>
      </c>
      <c r="Y320" s="210" t="str">
        <f t="shared" si="315"/>
        <v/>
      </c>
      <c r="Z320" s="43" t="s">
        <v>0</v>
      </c>
      <c r="AA320" s="48" t="str">
        <f t="shared" si="334"/>
        <v/>
      </c>
      <c r="AB320" s="69" t="str">
        <f t="shared" si="335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6"/>
        <v/>
      </c>
      <c r="AI320" s="43" t="s">
        <v>0</v>
      </c>
      <c r="AJ320" s="209" t="str">
        <f t="shared" si="337"/>
        <v/>
      </c>
      <c r="AK320" s="150" t="str">
        <f t="shared" si="338"/>
        <v/>
      </c>
      <c r="AL320" s="43"/>
      <c r="AM320" s="48" t="str">
        <f t="shared" si="339"/>
        <v/>
      </c>
      <c r="AN320" s="27" t="str">
        <f t="shared" si="340"/>
        <v/>
      </c>
      <c r="AO320" s="69" t="str">
        <f t="shared" si="341"/>
        <v/>
      </c>
      <c r="AP320" s="69" t="str">
        <f t="shared" si="342"/>
        <v/>
      </c>
      <c r="AQ320" s="27" t="str">
        <f t="shared" si="343"/>
        <v/>
      </c>
      <c r="AR320" s="62" t="str">
        <f t="shared" si="344"/>
        <v/>
      </c>
      <c r="AS320" s="43" t="s">
        <v>0</v>
      </c>
      <c r="AT320" s="78" t="str">
        <f t="shared" si="345"/>
        <v/>
      </c>
      <c r="AU320" s="43" t="s">
        <v>0</v>
      </c>
      <c r="AV320" s="280" t="str">
        <f t="shared" si="391"/>
        <v/>
      </c>
      <c r="AW320" s="43" t="s">
        <v>0</v>
      </c>
      <c r="AX320" s="97"/>
      <c r="AY320" s="99"/>
      <c r="AZ320" s="43" t="s">
        <v>0</v>
      </c>
      <c r="BA320" s="236" t="str">
        <f t="shared" si="346"/>
        <v/>
      </c>
      <c r="BB320" s="43" t="s">
        <v>0</v>
      </c>
      <c r="BC320" s="48" t="str">
        <f t="shared" si="347"/>
        <v/>
      </c>
      <c r="BD320" s="69" t="str">
        <f>IF(AX320&amp;AY320="","",MAX(BD$12:BD319)+1)</f>
        <v/>
      </c>
      <c r="BE320" s="248" t="str">
        <f t="shared" si="348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9"/>
        <v/>
      </c>
      <c r="BI320" s="27" t="str">
        <f t="shared" si="350"/>
        <v/>
      </c>
      <c r="BJ320" s="69" t="str">
        <f t="shared" si="351"/>
        <v/>
      </c>
      <c r="BK320" s="49" t="str">
        <f t="shared" si="352"/>
        <v/>
      </c>
      <c r="BL320" s="43" t="s">
        <v>0</v>
      </c>
      <c r="BM320" s="48" t="str">
        <f t="shared" si="353"/>
        <v/>
      </c>
      <c r="BN320" s="27" t="str">
        <f t="shared" si="354"/>
        <v/>
      </c>
      <c r="BO320" s="69" t="str">
        <f t="shared" si="355"/>
        <v/>
      </c>
      <c r="BP320" s="69" t="str">
        <f t="shared" si="316"/>
        <v/>
      </c>
      <c r="BQ320" s="27" t="str">
        <f t="shared" si="317"/>
        <v/>
      </c>
      <c r="BR320" s="27" t="str" cm="1">
        <f t="array" ref="BR320">IFERROR(""&amp;INDEX(regNatjecatelj_klub,DI320),"")</f>
        <v/>
      </c>
      <c r="BS320" s="82" t="str">
        <f t="shared" si="356"/>
        <v/>
      </c>
      <c r="BT320" s="62" t="str">
        <f t="shared" si="357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8"/>
        <v/>
      </c>
      <c r="CA320" s="27" t="str">
        <f t="shared" si="359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60"/>
        <v/>
      </c>
      <c r="CE320" s="27" t="str">
        <f>IF(BX320="","",MAX(CE$12:CE319)+1)</f>
        <v/>
      </c>
      <c r="CF320" s="27" t="str">
        <f t="shared" si="361"/>
        <v/>
      </c>
      <c r="CG320" s="62" t="str">
        <f t="shared" si="362"/>
        <v/>
      </c>
      <c r="CH320" s="43" t="s">
        <v>0</v>
      </c>
      <c r="CI320" s="16" t="str">
        <f t="shared" si="363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4"/>
        <v/>
      </c>
      <c r="CP320" s="69" t="str">
        <f t="shared" si="365"/>
        <v/>
      </c>
      <c r="CQ320" s="216" t="str">
        <f t="shared" si="366"/>
        <v/>
      </c>
      <c r="CR320" s="217" t="str">
        <f t="shared" si="392"/>
        <v/>
      </c>
      <c r="CS320" s="150" t="str">
        <f t="shared" si="318"/>
        <v/>
      </c>
      <c r="CT320" s="43" t="s">
        <v>0</v>
      </c>
      <c r="CU320" s="276" t="str">
        <f t="shared" si="367"/>
        <v xml:space="preserve">
</v>
      </c>
      <c r="CV320" s="43" t="s">
        <v>0</v>
      </c>
      <c r="CW320" s="236" t="str">
        <f t="shared" si="319"/>
        <v/>
      </c>
      <c r="CX320" t="s">
        <v>0</v>
      </c>
      <c r="CY320" s="119" t="str">
        <f t="shared" si="320"/>
        <v/>
      </c>
      <c r="CZ320" t="s">
        <v>0</v>
      </c>
      <c r="DA320" s="48" t="str">
        <f t="shared" si="321"/>
        <v/>
      </c>
      <c r="DB320" s="62" t="str">
        <f t="shared" si="322"/>
        <v/>
      </c>
      <c r="DC320" t="s">
        <v>0</v>
      </c>
      <c r="DD320" s="16" t="str">
        <f t="shared" si="368"/>
        <v/>
      </c>
      <c r="DE320" s="43" t="s">
        <v>0</v>
      </c>
      <c r="DF320" s="16" t="str">
        <f t="shared" si="369"/>
        <v/>
      </c>
      <c r="DG320" s="43" t="s">
        <v>0</v>
      </c>
      <c r="DH320" s="48" t="str">
        <f t="shared" si="370"/>
        <v/>
      </c>
      <c r="DI320" s="49" t="str">
        <f t="shared" si="371"/>
        <v/>
      </c>
      <c r="DJ320" s="43" t="s">
        <v>0</v>
      </c>
      <c r="DK320" s="48" t="str">
        <f t="shared" si="372"/>
        <v/>
      </c>
      <c r="DL320" s="49" t="str">
        <f t="shared" si="373"/>
        <v/>
      </c>
      <c r="DM320" s="43" t="s">
        <v>0</v>
      </c>
      <c r="DN320" s="48" t="str">
        <f t="shared" si="374"/>
        <v/>
      </c>
      <c r="DO320" s="49" t="str">
        <f t="shared" si="375"/>
        <v/>
      </c>
      <c r="DP320" s="43" t="s">
        <v>0</v>
      </c>
      <c r="DQ320" s="54" t="str">
        <f t="shared" si="376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7"/>
        <v/>
      </c>
      <c r="DU320" s="69" t="str">
        <f t="shared" si="323"/>
        <v/>
      </c>
      <c r="DV320" s="69" t="str">
        <f t="shared" si="378"/>
        <v/>
      </c>
      <c r="DW320" s="69" t="str">
        <f t="shared" si="379"/>
        <v/>
      </c>
      <c r="DX320" s="62" t="str">
        <f t="shared" si="380"/>
        <v/>
      </c>
      <c r="DY320" s="43" t="s">
        <v>0</v>
      </c>
      <c r="DZ320" s="54" t="str">
        <f>IF(AN320="","",MAX(DZ$12:DZ319)+1)</f>
        <v/>
      </c>
      <c r="EA320" s="69" t="str">
        <f t="shared" si="381"/>
        <v/>
      </c>
      <c r="EB320" s="69" t="str">
        <f t="shared" si="382"/>
        <v/>
      </c>
      <c r="EC320" s="69" t="str">
        <f t="shared" si="383"/>
        <v/>
      </c>
      <c r="ED320" s="69" t="str">
        <f t="shared" si="384"/>
        <v/>
      </c>
      <c r="EE320" s="69" t="str">
        <f t="shared" si="324"/>
        <v/>
      </c>
      <c r="EF320" s="69" t="str">
        <f t="shared" si="385"/>
        <v/>
      </c>
      <c r="EG320" s="69" t="str">
        <f t="shared" si="386"/>
        <v/>
      </c>
      <c r="EH320" s="69" t="str">
        <f t="shared" si="325"/>
        <v/>
      </c>
      <c r="EI320" s="69" t="str">
        <f t="shared" si="387"/>
        <v/>
      </c>
      <c r="EJ320" s="49" t="str">
        <f t="shared" si="388"/>
        <v/>
      </c>
      <c r="EK320" s="43" t="s">
        <v>0</v>
      </c>
      <c r="EL320" s="16" t="str">
        <f t="shared" si="389"/>
        <v/>
      </c>
      <c r="EM320" s="43" t="s">
        <v>0</v>
      </c>
      <c r="EN320" s="16" t="str">
        <f t="shared" si="326"/>
        <v/>
      </c>
      <c r="EO320" s="43" t="s">
        <v>0</v>
      </c>
      <c r="EP320" s="167" t="str">
        <f t="shared" si="390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7"/>
        <v/>
      </c>
      <c r="P321" s="43"/>
      <c r="Q321" s="48" t="str">
        <f t="shared" si="328"/>
        <v/>
      </c>
      <c r="R321" s="69" t="str">
        <f>IF(Q321="","",IF(COUNTIF(Q$12:Q320,Q321)=0,R320+1,R320))</f>
        <v/>
      </c>
      <c r="S321" s="69" t="str">
        <f t="shared" si="329"/>
        <v/>
      </c>
      <c r="T321" s="69" t="str">
        <f t="shared" si="330"/>
        <v/>
      </c>
      <c r="U321" s="62" t="str">
        <f t="shared" si="331"/>
        <v/>
      </c>
      <c r="V321" s="43" t="s">
        <v>0</v>
      </c>
      <c r="W321" s="209" t="str">
        <f t="shared" si="332"/>
        <v/>
      </c>
      <c r="X321" s="259" t="str">
        <f t="shared" si="333"/>
        <v/>
      </c>
      <c r="Y321" s="210" t="str">
        <f t="shared" si="315"/>
        <v/>
      </c>
      <c r="Z321" s="43" t="s">
        <v>0</v>
      </c>
      <c r="AA321" s="48" t="str">
        <f t="shared" si="334"/>
        <v/>
      </c>
      <c r="AB321" s="69" t="str">
        <f t="shared" si="335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6"/>
        <v/>
      </c>
      <c r="AI321" s="43" t="s">
        <v>0</v>
      </c>
      <c r="AJ321" s="209" t="str">
        <f t="shared" si="337"/>
        <v/>
      </c>
      <c r="AK321" s="150" t="str">
        <f t="shared" si="338"/>
        <v/>
      </c>
      <c r="AL321" s="43"/>
      <c r="AM321" s="48" t="str">
        <f t="shared" si="339"/>
        <v/>
      </c>
      <c r="AN321" s="27" t="str">
        <f t="shared" si="340"/>
        <v/>
      </c>
      <c r="AO321" s="69" t="str">
        <f t="shared" si="341"/>
        <v/>
      </c>
      <c r="AP321" s="69" t="str">
        <f t="shared" si="342"/>
        <v/>
      </c>
      <c r="AQ321" s="27" t="str">
        <f t="shared" si="343"/>
        <v/>
      </c>
      <c r="AR321" s="62" t="str">
        <f t="shared" si="344"/>
        <v/>
      </c>
      <c r="AS321" s="43" t="s">
        <v>0</v>
      </c>
      <c r="AT321" s="78" t="str">
        <f t="shared" si="345"/>
        <v/>
      </c>
      <c r="AU321" s="43" t="s">
        <v>0</v>
      </c>
      <c r="AV321" s="280" t="str">
        <f t="shared" si="391"/>
        <v/>
      </c>
      <c r="AW321" s="43" t="s">
        <v>0</v>
      </c>
      <c r="AX321" s="97"/>
      <c r="AY321" s="99"/>
      <c r="AZ321" s="43" t="s">
        <v>0</v>
      </c>
      <c r="BA321" s="236" t="str">
        <f t="shared" si="346"/>
        <v/>
      </c>
      <c r="BB321" s="43" t="s">
        <v>0</v>
      </c>
      <c r="BC321" s="48" t="str">
        <f t="shared" si="347"/>
        <v/>
      </c>
      <c r="BD321" s="69" t="str">
        <f>IF(AX321&amp;AY321="","",MAX(BD$12:BD320)+1)</f>
        <v/>
      </c>
      <c r="BE321" s="248" t="str">
        <f t="shared" si="348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9"/>
        <v/>
      </c>
      <c r="BI321" s="27" t="str">
        <f t="shared" si="350"/>
        <v/>
      </c>
      <c r="BJ321" s="69" t="str">
        <f t="shared" si="351"/>
        <v/>
      </c>
      <c r="BK321" s="49" t="str">
        <f t="shared" si="352"/>
        <v/>
      </c>
      <c r="BL321" s="43" t="s">
        <v>0</v>
      </c>
      <c r="BM321" s="48" t="str">
        <f t="shared" si="353"/>
        <v/>
      </c>
      <c r="BN321" s="27" t="str">
        <f t="shared" si="354"/>
        <v/>
      </c>
      <c r="BO321" s="69" t="str">
        <f t="shared" si="355"/>
        <v/>
      </c>
      <c r="BP321" s="69" t="str">
        <f t="shared" si="316"/>
        <v/>
      </c>
      <c r="BQ321" s="27" t="str">
        <f t="shared" si="317"/>
        <v/>
      </c>
      <c r="BR321" s="27" t="str" cm="1">
        <f t="array" ref="BR321">IFERROR(""&amp;INDEX(regNatjecatelj_klub,DI321),"")</f>
        <v/>
      </c>
      <c r="BS321" s="82" t="str">
        <f t="shared" si="356"/>
        <v/>
      </c>
      <c r="BT321" s="62" t="str">
        <f t="shared" si="357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8"/>
        <v/>
      </c>
      <c r="CA321" s="27" t="str">
        <f t="shared" si="359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60"/>
        <v/>
      </c>
      <c r="CE321" s="27" t="str">
        <f>IF(BX321="","",MAX(CE$12:CE320)+1)</f>
        <v/>
      </c>
      <c r="CF321" s="27" t="str">
        <f t="shared" si="361"/>
        <v/>
      </c>
      <c r="CG321" s="62" t="str">
        <f t="shared" si="362"/>
        <v/>
      </c>
      <c r="CH321" s="43" t="s">
        <v>0</v>
      </c>
      <c r="CI321" s="16" t="str">
        <f t="shared" si="363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4"/>
        <v/>
      </c>
      <c r="CP321" s="69" t="str">
        <f t="shared" si="365"/>
        <v/>
      </c>
      <c r="CQ321" s="216" t="str">
        <f t="shared" si="366"/>
        <v/>
      </c>
      <c r="CR321" s="217" t="str">
        <f t="shared" si="392"/>
        <v/>
      </c>
      <c r="CS321" s="150" t="str">
        <f t="shared" si="318"/>
        <v/>
      </c>
      <c r="CT321" s="43" t="s">
        <v>0</v>
      </c>
      <c r="CU321" s="276" t="str">
        <f t="shared" si="367"/>
        <v xml:space="preserve">
</v>
      </c>
      <c r="CV321" s="43" t="s">
        <v>0</v>
      </c>
      <c r="CW321" s="236" t="str">
        <f t="shared" si="319"/>
        <v/>
      </c>
      <c r="CX321" t="s">
        <v>0</v>
      </c>
      <c r="CY321" s="119" t="str">
        <f t="shared" si="320"/>
        <v/>
      </c>
      <c r="CZ321" t="s">
        <v>0</v>
      </c>
      <c r="DA321" s="48" t="str">
        <f t="shared" si="321"/>
        <v/>
      </c>
      <c r="DB321" s="62" t="str">
        <f t="shared" si="322"/>
        <v/>
      </c>
      <c r="DC321" t="s">
        <v>0</v>
      </c>
      <c r="DD321" s="16" t="str">
        <f t="shared" si="368"/>
        <v/>
      </c>
      <c r="DE321" s="43" t="s">
        <v>0</v>
      </c>
      <c r="DF321" s="16" t="str">
        <f t="shared" si="369"/>
        <v/>
      </c>
      <c r="DG321" s="43" t="s">
        <v>0</v>
      </c>
      <c r="DH321" s="48" t="str">
        <f t="shared" si="370"/>
        <v/>
      </c>
      <c r="DI321" s="49" t="str">
        <f t="shared" si="371"/>
        <v/>
      </c>
      <c r="DJ321" s="43" t="s">
        <v>0</v>
      </c>
      <c r="DK321" s="48" t="str">
        <f t="shared" si="372"/>
        <v/>
      </c>
      <c r="DL321" s="49" t="str">
        <f t="shared" si="373"/>
        <v/>
      </c>
      <c r="DM321" s="43" t="s">
        <v>0</v>
      </c>
      <c r="DN321" s="48" t="str">
        <f t="shared" si="374"/>
        <v/>
      </c>
      <c r="DO321" s="49" t="str">
        <f t="shared" si="375"/>
        <v/>
      </c>
      <c r="DP321" s="43" t="s">
        <v>0</v>
      </c>
      <c r="DQ321" s="54" t="str">
        <f t="shared" si="376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7"/>
        <v/>
      </c>
      <c r="DU321" s="69" t="str">
        <f t="shared" si="323"/>
        <v/>
      </c>
      <c r="DV321" s="69" t="str">
        <f t="shared" si="378"/>
        <v/>
      </c>
      <c r="DW321" s="69" t="str">
        <f t="shared" si="379"/>
        <v/>
      </c>
      <c r="DX321" s="62" t="str">
        <f t="shared" si="380"/>
        <v/>
      </c>
      <c r="DY321" s="43" t="s">
        <v>0</v>
      </c>
      <c r="DZ321" s="54" t="str">
        <f>IF(AN321="","",MAX(DZ$12:DZ320)+1)</f>
        <v/>
      </c>
      <c r="EA321" s="69" t="str">
        <f t="shared" si="381"/>
        <v/>
      </c>
      <c r="EB321" s="69" t="str">
        <f t="shared" si="382"/>
        <v/>
      </c>
      <c r="EC321" s="69" t="str">
        <f t="shared" si="383"/>
        <v/>
      </c>
      <c r="ED321" s="69" t="str">
        <f t="shared" si="384"/>
        <v/>
      </c>
      <c r="EE321" s="69" t="str">
        <f t="shared" si="324"/>
        <v/>
      </c>
      <c r="EF321" s="69" t="str">
        <f t="shared" si="385"/>
        <v/>
      </c>
      <c r="EG321" s="69" t="str">
        <f t="shared" si="386"/>
        <v/>
      </c>
      <c r="EH321" s="69" t="str">
        <f t="shared" si="325"/>
        <v/>
      </c>
      <c r="EI321" s="69" t="str">
        <f t="shared" si="387"/>
        <v/>
      </c>
      <c r="EJ321" s="49" t="str">
        <f t="shared" si="388"/>
        <v/>
      </c>
      <c r="EK321" s="43" t="s">
        <v>0</v>
      </c>
      <c r="EL321" s="16" t="str">
        <f t="shared" si="389"/>
        <v/>
      </c>
      <c r="EM321" s="43" t="s">
        <v>0</v>
      </c>
      <c r="EN321" s="16" t="str">
        <f t="shared" si="326"/>
        <v/>
      </c>
      <c r="EO321" s="43" t="s">
        <v>0</v>
      </c>
      <c r="EP321" s="167" t="str">
        <f t="shared" si="390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7"/>
        <v/>
      </c>
      <c r="P322" s="43"/>
      <c r="Q322" s="48" t="str">
        <f t="shared" si="328"/>
        <v/>
      </c>
      <c r="R322" s="69" t="str">
        <f>IF(Q322="","",IF(COUNTIF(Q$12:Q321,Q322)=0,R321+1,R321))</f>
        <v/>
      </c>
      <c r="S322" s="69" t="str">
        <f t="shared" si="329"/>
        <v/>
      </c>
      <c r="T322" s="69" t="str">
        <f t="shared" si="330"/>
        <v/>
      </c>
      <c r="U322" s="62" t="str">
        <f t="shared" si="331"/>
        <v/>
      </c>
      <c r="V322" s="43" t="s">
        <v>0</v>
      </c>
      <c r="W322" s="209" t="str">
        <f t="shared" si="332"/>
        <v/>
      </c>
      <c r="X322" s="259" t="str">
        <f t="shared" si="333"/>
        <v/>
      </c>
      <c r="Y322" s="210" t="str">
        <f t="shared" si="315"/>
        <v/>
      </c>
      <c r="Z322" s="43" t="s">
        <v>0</v>
      </c>
      <c r="AA322" s="48" t="str">
        <f t="shared" si="334"/>
        <v/>
      </c>
      <c r="AB322" s="69" t="str">
        <f t="shared" si="335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6"/>
        <v/>
      </c>
      <c r="AI322" s="43" t="s">
        <v>0</v>
      </c>
      <c r="AJ322" s="209" t="str">
        <f t="shared" si="337"/>
        <v/>
      </c>
      <c r="AK322" s="150" t="str">
        <f t="shared" si="338"/>
        <v/>
      </c>
      <c r="AL322" s="43"/>
      <c r="AM322" s="48" t="str">
        <f t="shared" si="339"/>
        <v/>
      </c>
      <c r="AN322" s="27" t="str">
        <f t="shared" si="340"/>
        <v/>
      </c>
      <c r="AO322" s="69" t="str">
        <f t="shared" si="341"/>
        <v/>
      </c>
      <c r="AP322" s="69" t="str">
        <f t="shared" si="342"/>
        <v/>
      </c>
      <c r="AQ322" s="27" t="str">
        <f t="shared" si="343"/>
        <v/>
      </c>
      <c r="AR322" s="62" t="str">
        <f t="shared" si="344"/>
        <v/>
      </c>
      <c r="AS322" s="43" t="s">
        <v>0</v>
      </c>
      <c r="AT322" s="78" t="str">
        <f t="shared" si="345"/>
        <v/>
      </c>
      <c r="AU322" s="43" t="s">
        <v>0</v>
      </c>
      <c r="AV322" s="280" t="str">
        <f t="shared" si="391"/>
        <v/>
      </c>
      <c r="AW322" s="43" t="s">
        <v>0</v>
      </c>
      <c r="AX322" s="97"/>
      <c r="AY322" s="99"/>
      <c r="AZ322" s="43" t="s">
        <v>0</v>
      </c>
      <c r="BA322" s="236" t="str">
        <f t="shared" si="346"/>
        <v/>
      </c>
      <c r="BB322" s="43" t="s">
        <v>0</v>
      </c>
      <c r="BC322" s="48" t="str">
        <f t="shared" si="347"/>
        <v/>
      </c>
      <c r="BD322" s="69" t="str">
        <f>IF(AX322&amp;AY322="","",MAX(BD$12:BD321)+1)</f>
        <v/>
      </c>
      <c r="BE322" s="248" t="str">
        <f t="shared" si="348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9"/>
        <v/>
      </c>
      <c r="BI322" s="27" t="str">
        <f t="shared" si="350"/>
        <v/>
      </c>
      <c r="BJ322" s="69" t="str">
        <f t="shared" si="351"/>
        <v/>
      </c>
      <c r="BK322" s="49" t="str">
        <f t="shared" si="352"/>
        <v/>
      </c>
      <c r="BL322" s="43" t="s">
        <v>0</v>
      </c>
      <c r="BM322" s="48" t="str">
        <f t="shared" si="353"/>
        <v/>
      </c>
      <c r="BN322" s="27" t="str">
        <f t="shared" si="354"/>
        <v/>
      </c>
      <c r="BO322" s="69" t="str">
        <f t="shared" si="355"/>
        <v/>
      </c>
      <c r="BP322" s="69" t="str">
        <f t="shared" si="316"/>
        <v/>
      </c>
      <c r="BQ322" s="27" t="str">
        <f t="shared" si="317"/>
        <v/>
      </c>
      <c r="BR322" s="27" t="str" cm="1">
        <f t="array" ref="BR322">IFERROR(""&amp;INDEX(regNatjecatelj_klub,DI322),"")</f>
        <v/>
      </c>
      <c r="BS322" s="82" t="str">
        <f t="shared" si="356"/>
        <v/>
      </c>
      <c r="BT322" s="62" t="str">
        <f t="shared" si="357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8"/>
        <v/>
      </c>
      <c r="CA322" s="27" t="str">
        <f t="shared" si="359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60"/>
        <v/>
      </c>
      <c r="CE322" s="27" t="str">
        <f>IF(BX322="","",MAX(CE$12:CE321)+1)</f>
        <v/>
      </c>
      <c r="CF322" s="27" t="str">
        <f t="shared" si="361"/>
        <v/>
      </c>
      <c r="CG322" s="62" t="str">
        <f t="shared" si="362"/>
        <v/>
      </c>
      <c r="CH322" s="43" t="s">
        <v>0</v>
      </c>
      <c r="CI322" s="16" t="str">
        <f t="shared" si="363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4"/>
        <v/>
      </c>
      <c r="CP322" s="69" t="str">
        <f t="shared" si="365"/>
        <v/>
      </c>
      <c r="CQ322" s="216" t="str">
        <f t="shared" si="366"/>
        <v/>
      </c>
      <c r="CR322" s="217" t="str">
        <f t="shared" si="392"/>
        <v/>
      </c>
      <c r="CS322" s="150" t="str">
        <f t="shared" si="318"/>
        <v/>
      </c>
      <c r="CT322" s="43" t="s">
        <v>0</v>
      </c>
      <c r="CU322" s="276" t="str">
        <f t="shared" si="367"/>
        <v xml:space="preserve">
</v>
      </c>
      <c r="CV322" s="43" t="s">
        <v>0</v>
      </c>
      <c r="CW322" s="236" t="str">
        <f t="shared" si="319"/>
        <v/>
      </c>
      <c r="CX322" t="s">
        <v>0</v>
      </c>
      <c r="CY322" s="119" t="str">
        <f t="shared" si="320"/>
        <v/>
      </c>
      <c r="CZ322" t="s">
        <v>0</v>
      </c>
      <c r="DA322" s="48" t="str">
        <f t="shared" si="321"/>
        <v/>
      </c>
      <c r="DB322" s="62" t="str">
        <f t="shared" si="322"/>
        <v/>
      </c>
      <c r="DC322" t="s">
        <v>0</v>
      </c>
      <c r="DD322" s="16" t="str">
        <f t="shared" si="368"/>
        <v/>
      </c>
      <c r="DE322" s="43" t="s">
        <v>0</v>
      </c>
      <c r="DF322" s="16" t="str">
        <f t="shared" si="369"/>
        <v/>
      </c>
      <c r="DG322" s="43" t="s">
        <v>0</v>
      </c>
      <c r="DH322" s="48" t="str">
        <f t="shared" si="370"/>
        <v/>
      </c>
      <c r="DI322" s="49" t="str">
        <f t="shared" si="371"/>
        <v/>
      </c>
      <c r="DJ322" s="43" t="s">
        <v>0</v>
      </c>
      <c r="DK322" s="48" t="str">
        <f t="shared" si="372"/>
        <v/>
      </c>
      <c r="DL322" s="49" t="str">
        <f t="shared" si="373"/>
        <v/>
      </c>
      <c r="DM322" s="43" t="s">
        <v>0</v>
      </c>
      <c r="DN322" s="48" t="str">
        <f t="shared" si="374"/>
        <v/>
      </c>
      <c r="DO322" s="49" t="str">
        <f t="shared" si="375"/>
        <v/>
      </c>
      <c r="DP322" s="43" t="s">
        <v>0</v>
      </c>
      <c r="DQ322" s="54" t="str">
        <f t="shared" si="376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7"/>
        <v/>
      </c>
      <c r="DU322" s="69" t="str">
        <f t="shared" si="323"/>
        <v/>
      </c>
      <c r="DV322" s="69" t="str">
        <f t="shared" si="378"/>
        <v/>
      </c>
      <c r="DW322" s="69" t="str">
        <f t="shared" si="379"/>
        <v/>
      </c>
      <c r="DX322" s="62" t="str">
        <f t="shared" si="380"/>
        <v/>
      </c>
      <c r="DY322" s="43" t="s">
        <v>0</v>
      </c>
      <c r="DZ322" s="54" t="str">
        <f>IF(AN322="","",MAX(DZ$12:DZ321)+1)</f>
        <v/>
      </c>
      <c r="EA322" s="69" t="str">
        <f t="shared" si="381"/>
        <v/>
      </c>
      <c r="EB322" s="69" t="str">
        <f t="shared" si="382"/>
        <v/>
      </c>
      <c r="EC322" s="69" t="str">
        <f t="shared" si="383"/>
        <v/>
      </c>
      <c r="ED322" s="69" t="str">
        <f t="shared" si="384"/>
        <v/>
      </c>
      <c r="EE322" s="69" t="str">
        <f t="shared" si="324"/>
        <v/>
      </c>
      <c r="EF322" s="69" t="str">
        <f t="shared" si="385"/>
        <v/>
      </c>
      <c r="EG322" s="69" t="str">
        <f t="shared" si="386"/>
        <v/>
      </c>
      <c r="EH322" s="69" t="str">
        <f t="shared" si="325"/>
        <v/>
      </c>
      <c r="EI322" s="69" t="str">
        <f t="shared" si="387"/>
        <v/>
      </c>
      <c r="EJ322" s="49" t="str">
        <f t="shared" si="388"/>
        <v/>
      </c>
      <c r="EK322" s="43" t="s">
        <v>0</v>
      </c>
      <c r="EL322" s="16" t="str">
        <f t="shared" si="389"/>
        <v/>
      </c>
      <c r="EM322" s="43" t="s">
        <v>0</v>
      </c>
      <c r="EN322" s="16" t="str">
        <f t="shared" si="326"/>
        <v/>
      </c>
      <c r="EO322" s="43" t="s">
        <v>0</v>
      </c>
      <c r="EP322" s="167" t="str">
        <f t="shared" si="390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7"/>
        <v/>
      </c>
      <c r="P323" s="43"/>
      <c r="Q323" s="48" t="str">
        <f t="shared" si="328"/>
        <v/>
      </c>
      <c r="R323" s="69" t="str">
        <f>IF(Q323="","",IF(COUNTIF(Q$12:Q322,Q323)=0,R322+1,R322))</f>
        <v/>
      </c>
      <c r="S323" s="69" t="str">
        <f t="shared" si="329"/>
        <v/>
      </c>
      <c r="T323" s="69" t="str">
        <f t="shared" si="330"/>
        <v/>
      </c>
      <c r="U323" s="62" t="str">
        <f t="shared" si="331"/>
        <v/>
      </c>
      <c r="V323" s="43" t="s">
        <v>0</v>
      </c>
      <c r="W323" s="209" t="str">
        <f t="shared" si="332"/>
        <v/>
      </c>
      <c r="X323" s="259" t="str">
        <f t="shared" si="333"/>
        <v/>
      </c>
      <c r="Y323" s="210" t="str">
        <f t="shared" si="315"/>
        <v/>
      </c>
      <c r="Z323" s="43" t="s">
        <v>0</v>
      </c>
      <c r="AA323" s="48" t="str">
        <f t="shared" si="334"/>
        <v/>
      </c>
      <c r="AB323" s="69" t="str">
        <f t="shared" si="335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6"/>
        <v/>
      </c>
      <c r="AI323" s="43" t="s">
        <v>0</v>
      </c>
      <c r="AJ323" s="209" t="str">
        <f t="shared" si="337"/>
        <v/>
      </c>
      <c r="AK323" s="150" t="str">
        <f t="shared" si="338"/>
        <v/>
      </c>
      <c r="AL323" s="43"/>
      <c r="AM323" s="48" t="str">
        <f t="shared" si="339"/>
        <v/>
      </c>
      <c r="AN323" s="27" t="str">
        <f t="shared" si="340"/>
        <v/>
      </c>
      <c r="AO323" s="69" t="str">
        <f t="shared" si="341"/>
        <v/>
      </c>
      <c r="AP323" s="69" t="str">
        <f t="shared" si="342"/>
        <v/>
      </c>
      <c r="AQ323" s="27" t="str">
        <f t="shared" si="343"/>
        <v/>
      </c>
      <c r="AR323" s="62" t="str">
        <f t="shared" si="344"/>
        <v/>
      </c>
      <c r="AS323" s="43" t="s">
        <v>0</v>
      </c>
      <c r="AT323" s="78" t="str">
        <f t="shared" si="345"/>
        <v/>
      </c>
      <c r="AU323" s="43" t="s">
        <v>0</v>
      </c>
      <c r="AV323" s="280" t="str">
        <f t="shared" si="391"/>
        <v/>
      </c>
      <c r="AW323" s="43" t="s">
        <v>0</v>
      </c>
      <c r="AX323" s="97"/>
      <c r="AY323" s="99"/>
      <c r="AZ323" s="43" t="s">
        <v>0</v>
      </c>
      <c r="BA323" s="236" t="str">
        <f t="shared" si="346"/>
        <v/>
      </c>
      <c r="BB323" s="43" t="s">
        <v>0</v>
      </c>
      <c r="BC323" s="48" t="str">
        <f t="shared" si="347"/>
        <v/>
      </c>
      <c r="BD323" s="69" t="str">
        <f>IF(AX323&amp;AY323="","",MAX(BD$12:BD322)+1)</f>
        <v/>
      </c>
      <c r="BE323" s="248" t="str">
        <f t="shared" si="348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9"/>
        <v/>
      </c>
      <c r="BI323" s="27" t="str">
        <f t="shared" si="350"/>
        <v/>
      </c>
      <c r="BJ323" s="69" t="str">
        <f t="shared" si="351"/>
        <v/>
      </c>
      <c r="BK323" s="49" t="str">
        <f t="shared" si="352"/>
        <v/>
      </c>
      <c r="BL323" s="43" t="s">
        <v>0</v>
      </c>
      <c r="BM323" s="48" t="str">
        <f t="shared" si="353"/>
        <v/>
      </c>
      <c r="BN323" s="27" t="str">
        <f t="shared" si="354"/>
        <v/>
      </c>
      <c r="BO323" s="69" t="str">
        <f t="shared" si="355"/>
        <v/>
      </c>
      <c r="BP323" s="69" t="str">
        <f t="shared" si="316"/>
        <v/>
      </c>
      <c r="BQ323" s="27" t="str">
        <f t="shared" si="317"/>
        <v/>
      </c>
      <c r="BR323" s="27" t="str" cm="1">
        <f t="array" ref="BR323">IFERROR(""&amp;INDEX(regNatjecatelj_klub,DI323),"")</f>
        <v/>
      </c>
      <c r="BS323" s="82" t="str">
        <f t="shared" si="356"/>
        <v/>
      </c>
      <c r="BT323" s="62" t="str">
        <f t="shared" si="357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8"/>
        <v/>
      </c>
      <c r="CA323" s="27" t="str">
        <f t="shared" si="359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60"/>
        <v/>
      </c>
      <c r="CE323" s="27" t="str">
        <f>IF(BX323="","",MAX(CE$12:CE322)+1)</f>
        <v/>
      </c>
      <c r="CF323" s="27" t="str">
        <f t="shared" si="361"/>
        <v/>
      </c>
      <c r="CG323" s="62" t="str">
        <f t="shared" si="362"/>
        <v/>
      </c>
      <c r="CH323" s="43" t="s">
        <v>0</v>
      </c>
      <c r="CI323" s="16" t="str">
        <f t="shared" si="363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4"/>
        <v/>
      </c>
      <c r="CP323" s="69" t="str">
        <f t="shared" si="365"/>
        <v/>
      </c>
      <c r="CQ323" s="216" t="str">
        <f t="shared" si="366"/>
        <v/>
      </c>
      <c r="CR323" s="217" t="str">
        <f t="shared" si="392"/>
        <v/>
      </c>
      <c r="CS323" s="150" t="str">
        <f t="shared" si="318"/>
        <v/>
      </c>
      <c r="CT323" s="43" t="s">
        <v>0</v>
      </c>
      <c r="CU323" s="276" t="str">
        <f t="shared" si="367"/>
        <v xml:space="preserve">
</v>
      </c>
      <c r="CV323" s="43" t="s">
        <v>0</v>
      </c>
      <c r="CW323" s="236" t="str">
        <f t="shared" si="319"/>
        <v/>
      </c>
      <c r="CX323" t="s">
        <v>0</v>
      </c>
      <c r="CY323" s="119" t="str">
        <f t="shared" si="320"/>
        <v/>
      </c>
      <c r="CZ323" t="s">
        <v>0</v>
      </c>
      <c r="DA323" s="48" t="str">
        <f t="shared" si="321"/>
        <v/>
      </c>
      <c r="DB323" s="62" t="str">
        <f t="shared" si="322"/>
        <v/>
      </c>
      <c r="DC323" t="s">
        <v>0</v>
      </c>
      <c r="DD323" s="16" t="str">
        <f t="shared" si="368"/>
        <v/>
      </c>
      <c r="DE323" s="43" t="s">
        <v>0</v>
      </c>
      <c r="DF323" s="16" t="str">
        <f t="shared" si="369"/>
        <v/>
      </c>
      <c r="DG323" s="43" t="s">
        <v>0</v>
      </c>
      <c r="DH323" s="48" t="str">
        <f t="shared" si="370"/>
        <v/>
      </c>
      <c r="DI323" s="49" t="str">
        <f t="shared" si="371"/>
        <v/>
      </c>
      <c r="DJ323" s="43" t="s">
        <v>0</v>
      </c>
      <c r="DK323" s="48" t="str">
        <f t="shared" si="372"/>
        <v/>
      </c>
      <c r="DL323" s="49" t="str">
        <f t="shared" si="373"/>
        <v/>
      </c>
      <c r="DM323" s="43" t="s">
        <v>0</v>
      </c>
      <c r="DN323" s="48" t="str">
        <f t="shared" si="374"/>
        <v/>
      </c>
      <c r="DO323" s="49" t="str">
        <f t="shared" si="375"/>
        <v/>
      </c>
      <c r="DP323" s="43" t="s">
        <v>0</v>
      </c>
      <c r="DQ323" s="54" t="str">
        <f t="shared" si="376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7"/>
        <v/>
      </c>
      <c r="DU323" s="69" t="str">
        <f t="shared" si="323"/>
        <v/>
      </c>
      <c r="DV323" s="69" t="str">
        <f t="shared" si="378"/>
        <v/>
      </c>
      <c r="DW323" s="69" t="str">
        <f t="shared" si="379"/>
        <v/>
      </c>
      <c r="DX323" s="62" t="str">
        <f t="shared" si="380"/>
        <v/>
      </c>
      <c r="DY323" s="43" t="s">
        <v>0</v>
      </c>
      <c r="DZ323" s="54" t="str">
        <f>IF(AN323="","",MAX(DZ$12:DZ322)+1)</f>
        <v/>
      </c>
      <c r="EA323" s="69" t="str">
        <f t="shared" si="381"/>
        <v/>
      </c>
      <c r="EB323" s="69" t="str">
        <f t="shared" si="382"/>
        <v/>
      </c>
      <c r="EC323" s="69" t="str">
        <f t="shared" si="383"/>
        <v/>
      </c>
      <c r="ED323" s="69" t="str">
        <f t="shared" si="384"/>
        <v/>
      </c>
      <c r="EE323" s="69" t="str">
        <f t="shared" si="324"/>
        <v/>
      </c>
      <c r="EF323" s="69" t="str">
        <f t="shared" si="385"/>
        <v/>
      </c>
      <c r="EG323" s="69" t="str">
        <f t="shared" si="386"/>
        <v/>
      </c>
      <c r="EH323" s="69" t="str">
        <f t="shared" si="325"/>
        <v/>
      </c>
      <c r="EI323" s="69" t="str">
        <f t="shared" si="387"/>
        <v/>
      </c>
      <c r="EJ323" s="49" t="str">
        <f t="shared" si="388"/>
        <v/>
      </c>
      <c r="EK323" s="43" t="s">
        <v>0</v>
      </c>
      <c r="EL323" s="16" t="str">
        <f t="shared" si="389"/>
        <v/>
      </c>
      <c r="EM323" s="43" t="s">
        <v>0</v>
      </c>
      <c r="EN323" s="16" t="str">
        <f t="shared" si="326"/>
        <v/>
      </c>
      <c r="EO323" s="43" t="s">
        <v>0</v>
      </c>
      <c r="EP323" s="167" t="str">
        <f t="shared" si="390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7"/>
        <v/>
      </c>
      <c r="P324" s="43"/>
      <c r="Q324" s="48" t="str">
        <f t="shared" si="328"/>
        <v/>
      </c>
      <c r="R324" s="69" t="str">
        <f>IF(Q324="","",IF(COUNTIF(Q$12:Q323,Q324)=0,R323+1,R323))</f>
        <v/>
      </c>
      <c r="S324" s="69" t="str">
        <f t="shared" si="329"/>
        <v/>
      </c>
      <c r="T324" s="69" t="str">
        <f t="shared" si="330"/>
        <v/>
      </c>
      <c r="U324" s="62" t="str">
        <f t="shared" si="331"/>
        <v/>
      </c>
      <c r="V324" s="43" t="s">
        <v>0</v>
      </c>
      <c r="W324" s="209" t="str">
        <f t="shared" si="332"/>
        <v/>
      </c>
      <c r="X324" s="259" t="str">
        <f t="shared" si="333"/>
        <v/>
      </c>
      <c r="Y324" s="210" t="str">
        <f t="shared" si="315"/>
        <v/>
      </c>
      <c r="Z324" s="43" t="s">
        <v>0</v>
      </c>
      <c r="AA324" s="48" t="str">
        <f t="shared" si="334"/>
        <v/>
      </c>
      <c r="AB324" s="69" t="str">
        <f t="shared" si="335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6"/>
        <v/>
      </c>
      <c r="AI324" s="43" t="s">
        <v>0</v>
      </c>
      <c r="AJ324" s="209" t="str">
        <f t="shared" si="337"/>
        <v/>
      </c>
      <c r="AK324" s="150" t="str">
        <f t="shared" si="338"/>
        <v/>
      </c>
      <c r="AL324" s="43"/>
      <c r="AM324" s="48" t="str">
        <f t="shared" si="339"/>
        <v/>
      </c>
      <c r="AN324" s="27" t="str">
        <f t="shared" si="340"/>
        <v/>
      </c>
      <c r="AO324" s="69" t="str">
        <f t="shared" si="341"/>
        <v/>
      </c>
      <c r="AP324" s="69" t="str">
        <f t="shared" si="342"/>
        <v/>
      </c>
      <c r="AQ324" s="27" t="str">
        <f t="shared" si="343"/>
        <v/>
      </c>
      <c r="AR324" s="62" t="str">
        <f t="shared" si="344"/>
        <v/>
      </c>
      <c r="AS324" s="43" t="s">
        <v>0</v>
      </c>
      <c r="AT324" s="78" t="str">
        <f t="shared" si="345"/>
        <v/>
      </c>
      <c r="AU324" s="43" t="s">
        <v>0</v>
      </c>
      <c r="AV324" s="280" t="str">
        <f t="shared" si="391"/>
        <v/>
      </c>
      <c r="AW324" s="43" t="s">
        <v>0</v>
      </c>
      <c r="AX324" s="97"/>
      <c r="AY324" s="99"/>
      <c r="AZ324" s="43" t="s">
        <v>0</v>
      </c>
      <c r="BA324" s="236" t="str">
        <f t="shared" si="346"/>
        <v/>
      </c>
      <c r="BB324" s="43" t="s">
        <v>0</v>
      </c>
      <c r="BC324" s="48" t="str">
        <f t="shared" si="347"/>
        <v/>
      </c>
      <c r="BD324" s="69" t="str">
        <f>IF(AX324&amp;AY324="","",MAX(BD$12:BD323)+1)</f>
        <v/>
      </c>
      <c r="BE324" s="248" t="str">
        <f t="shared" si="348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9"/>
        <v/>
      </c>
      <c r="BI324" s="27" t="str">
        <f t="shared" si="350"/>
        <v/>
      </c>
      <c r="BJ324" s="69" t="str">
        <f t="shared" si="351"/>
        <v/>
      </c>
      <c r="BK324" s="49" t="str">
        <f t="shared" si="352"/>
        <v/>
      </c>
      <c r="BL324" s="43" t="s">
        <v>0</v>
      </c>
      <c r="BM324" s="48" t="str">
        <f t="shared" si="353"/>
        <v/>
      </c>
      <c r="BN324" s="27" t="str">
        <f t="shared" si="354"/>
        <v/>
      </c>
      <c r="BO324" s="69" t="str">
        <f t="shared" si="355"/>
        <v/>
      </c>
      <c r="BP324" s="69" t="str">
        <f t="shared" si="316"/>
        <v/>
      </c>
      <c r="BQ324" s="27" t="str">
        <f t="shared" si="317"/>
        <v/>
      </c>
      <c r="BR324" s="27" t="str" cm="1">
        <f t="array" ref="BR324">IFERROR(""&amp;INDEX(regNatjecatelj_klub,DI324),"")</f>
        <v/>
      </c>
      <c r="BS324" s="82" t="str">
        <f t="shared" si="356"/>
        <v/>
      </c>
      <c r="BT324" s="62" t="str">
        <f t="shared" si="357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8"/>
        <v/>
      </c>
      <c r="CA324" s="27" t="str">
        <f t="shared" si="359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60"/>
        <v/>
      </c>
      <c r="CE324" s="27" t="str">
        <f>IF(BX324="","",MAX(CE$12:CE323)+1)</f>
        <v/>
      </c>
      <c r="CF324" s="27" t="str">
        <f t="shared" si="361"/>
        <v/>
      </c>
      <c r="CG324" s="62" t="str">
        <f t="shared" si="362"/>
        <v/>
      </c>
      <c r="CH324" s="43" t="s">
        <v>0</v>
      </c>
      <c r="CI324" s="16" t="str">
        <f t="shared" si="363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4"/>
        <v/>
      </c>
      <c r="CP324" s="69" t="str">
        <f t="shared" si="365"/>
        <v/>
      </c>
      <c r="CQ324" s="216" t="str">
        <f t="shared" si="366"/>
        <v/>
      </c>
      <c r="CR324" s="217" t="str">
        <f t="shared" si="392"/>
        <v/>
      </c>
      <c r="CS324" s="150" t="str">
        <f t="shared" si="318"/>
        <v/>
      </c>
      <c r="CT324" s="43" t="s">
        <v>0</v>
      </c>
      <c r="CU324" s="276" t="str">
        <f t="shared" si="367"/>
        <v xml:space="preserve">
</v>
      </c>
      <c r="CV324" s="43" t="s">
        <v>0</v>
      </c>
      <c r="CW324" s="236" t="str">
        <f t="shared" si="319"/>
        <v/>
      </c>
      <c r="CX324" t="s">
        <v>0</v>
      </c>
      <c r="CY324" s="119" t="str">
        <f t="shared" si="320"/>
        <v/>
      </c>
      <c r="CZ324" t="s">
        <v>0</v>
      </c>
      <c r="DA324" s="48" t="str">
        <f t="shared" si="321"/>
        <v/>
      </c>
      <c r="DB324" s="62" t="str">
        <f t="shared" si="322"/>
        <v/>
      </c>
      <c r="DC324" t="s">
        <v>0</v>
      </c>
      <c r="DD324" s="16" t="str">
        <f t="shared" si="368"/>
        <v/>
      </c>
      <c r="DE324" s="43" t="s">
        <v>0</v>
      </c>
      <c r="DF324" s="16" t="str">
        <f t="shared" si="369"/>
        <v/>
      </c>
      <c r="DG324" s="43" t="s">
        <v>0</v>
      </c>
      <c r="DH324" s="48" t="str">
        <f t="shared" si="370"/>
        <v/>
      </c>
      <c r="DI324" s="49" t="str">
        <f t="shared" si="371"/>
        <v/>
      </c>
      <c r="DJ324" s="43" t="s">
        <v>0</v>
      </c>
      <c r="DK324" s="48" t="str">
        <f t="shared" si="372"/>
        <v/>
      </c>
      <c r="DL324" s="49" t="str">
        <f t="shared" si="373"/>
        <v/>
      </c>
      <c r="DM324" s="43" t="s">
        <v>0</v>
      </c>
      <c r="DN324" s="48" t="str">
        <f t="shared" si="374"/>
        <v/>
      </c>
      <c r="DO324" s="49" t="str">
        <f t="shared" si="375"/>
        <v/>
      </c>
      <c r="DP324" s="43" t="s">
        <v>0</v>
      </c>
      <c r="DQ324" s="54" t="str">
        <f t="shared" si="376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7"/>
        <v/>
      </c>
      <c r="DU324" s="69" t="str">
        <f t="shared" si="323"/>
        <v/>
      </c>
      <c r="DV324" s="69" t="str">
        <f t="shared" si="378"/>
        <v/>
      </c>
      <c r="DW324" s="69" t="str">
        <f t="shared" si="379"/>
        <v/>
      </c>
      <c r="DX324" s="62" t="str">
        <f t="shared" si="380"/>
        <v/>
      </c>
      <c r="DY324" s="43" t="s">
        <v>0</v>
      </c>
      <c r="DZ324" s="54" t="str">
        <f>IF(AN324="","",MAX(DZ$12:DZ323)+1)</f>
        <v/>
      </c>
      <c r="EA324" s="69" t="str">
        <f t="shared" si="381"/>
        <v/>
      </c>
      <c r="EB324" s="69" t="str">
        <f t="shared" si="382"/>
        <v/>
      </c>
      <c r="EC324" s="69" t="str">
        <f t="shared" si="383"/>
        <v/>
      </c>
      <c r="ED324" s="69" t="str">
        <f t="shared" si="384"/>
        <v/>
      </c>
      <c r="EE324" s="69" t="str">
        <f t="shared" si="324"/>
        <v/>
      </c>
      <c r="EF324" s="69" t="str">
        <f t="shared" si="385"/>
        <v/>
      </c>
      <c r="EG324" s="69" t="str">
        <f t="shared" si="386"/>
        <v/>
      </c>
      <c r="EH324" s="69" t="str">
        <f t="shared" si="325"/>
        <v/>
      </c>
      <c r="EI324" s="69" t="str">
        <f t="shared" si="387"/>
        <v/>
      </c>
      <c r="EJ324" s="49" t="str">
        <f t="shared" si="388"/>
        <v/>
      </c>
      <c r="EK324" s="43" t="s">
        <v>0</v>
      </c>
      <c r="EL324" s="16" t="str">
        <f t="shared" si="389"/>
        <v/>
      </c>
      <c r="EM324" s="43" t="s">
        <v>0</v>
      </c>
      <c r="EN324" s="16" t="str">
        <f t="shared" si="326"/>
        <v/>
      </c>
      <c r="EO324" s="43" t="s">
        <v>0</v>
      </c>
      <c r="EP324" s="167" t="str">
        <f t="shared" si="390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7"/>
        <v/>
      </c>
      <c r="P325" s="43"/>
      <c r="Q325" s="48" t="str">
        <f t="shared" si="328"/>
        <v/>
      </c>
      <c r="R325" s="69" t="str">
        <f>IF(Q325="","",IF(COUNTIF(Q$12:Q324,Q325)=0,R324+1,R324))</f>
        <v/>
      </c>
      <c r="S325" s="69" t="str">
        <f t="shared" si="329"/>
        <v/>
      </c>
      <c r="T325" s="69" t="str">
        <f t="shared" si="330"/>
        <v/>
      </c>
      <c r="U325" s="62" t="str">
        <f t="shared" si="331"/>
        <v/>
      </c>
      <c r="V325" s="43" t="s">
        <v>0</v>
      </c>
      <c r="W325" s="209" t="str">
        <f t="shared" si="332"/>
        <v/>
      </c>
      <c r="X325" s="259" t="str">
        <f t="shared" si="333"/>
        <v/>
      </c>
      <c r="Y325" s="210" t="str">
        <f t="shared" si="315"/>
        <v/>
      </c>
      <c r="Z325" s="43" t="s">
        <v>0</v>
      </c>
      <c r="AA325" s="48" t="str">
        <f t="shared" si="334"/>
        <v/>
      </c>
      <c r="AB325" s="69" t="str">
        <f t="shared" si="335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6"/>
        <v/>
      </c>
      <c r="AI325" s="43" t="s">
        <v>0</v>
      </c>
      <c r="AJ325" s="209" t="str">
        <f t="shared" si="337"/>
        <v/>
      </c>
      <c r="AK325" s="150" t="str">
        <f t="shared" si="338"/>
        <v/>
      </c>
      <c r="AL325" s="43"/>
      <c r="AM325" s="48" t="str">
        <f t="shared" si="339"/>
        <v/>
      </c>
      <c r="AN325" s="27" t="str">
        <f t="shared" si="340"/>
        <v/>
      </c>
      <c r="AO325" s="69" t="str">
        <f t="shared" si="341"/>
        <v/>
      </c>
      <c r="AP325" s="69" t="str">
        <f t="shared" si="342"/>
        <v/>
      </c>
      <c r="AQ325" s="27" t="str">
        <f t="shared" si="343"/>
        <v/>
      </c>
      <c r="AR325" s="62" t="str">
        <f t="shared" si="344"/>
        <v/>
      </c>
      <c r="AS325" s="43" t="s">
        <v>0</v>
      </c>
      <c r="AT325" s="78" t="str">
        <f t="shared" si="345"/>
        <v/>
      </c>
      <c r="AU325" s="43" t="s">
        <v>0</v>
      </c>
      <c r="AV325" s="280" t="str">
        <f t="shared" si="391"/>
        <v/>
      </c>
      <c r="AW325" s="43" t="s">
        <v>0</v>
      </c>
      <c r="AX325" s="97"/>
      <c r="AY325" s="99"/>
      <c r="AZ325" s="43" t="s">
        <v>0</v>
      </c>
      <c r="BA325" s="236" t="str">
        <f t="shared" si="346"/>
        <v/>
      </c>
      <c r="BB325" s="43" t="s">
        <v>0</v>
      </c>
      <c r="BC325" s="48" t="str">
        <f t="shared" si="347"/>
        <v/>
      </c>
      <c r="BD325" s="69" t="str">
        <f>IF(AX325&amp;AY325="","",MAX(BD$12:BD324)+1)</f>
        <v/>
      </c>
      <c r="BE325" s="248" t="str">
        <f t="shared" si="348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9"/>
        <v/>
      </c>
      <c r="BI325" s="27" t="str">
        <f t="shared" si="350"/>
        <v/>
      </c>
      <c r="BJ325" s="69" t="str">
        <f t="shared" si="351"/>
        <v/>
      </c>
      <c r="BK325" s="49" t="str">
        <f t="shared" si="352"/>
        <v/>
      </c>
      <c r="BL325" s="43" t="s">
        <v>0</v>
      </c>
      <c r="BM325" s="48" t="str">
        <f t="shared" si="353"/>
        <v/>
      </c>
      <c r="BN325" s="27" t="str">
        <f t="shared" si="354"/>
        <v/>
      </c>
      <c r="BO325" s="69" t="str">
        <f t="shared" si="355"/>
        <v/>
      </c>
      <c r="BP325" s="69" t="str">
        <f t="shared" si="316"/>
        <v/>
      </c>
      <c r="BQ325" s="27" t="str">
        <f t="shared" si="317"/>
        <v/>
      </c>
      <c r="BR325" s="27" t="str" cm="1">
        <f t="array" ref="BR325">IFERROR(""&amp;INDEX(regNatjecatelj_klub,DI325),"")</f>
        <v/>
      </c>
      <c r="BS325" s="82" t="str">
        <f t="shared" si="356"/>
        <v/>
      </c>
      <c r="BT325" s="62" t="str">
        <f t="shared" si="357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8"/>
        <v/>
      </c>
      <c r="CA325" s="27" t="str">
        <f t="shared" si="359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60"/>
        <v/>
      </c>
      <c r="CE325" s="27" t="str">
        <f>IF(BX325="","",MAX(CE$12:CE324)+1)</f>
        <v/>
      </c>
      <c r="CF325" s="27" t="str">
        <f t="shared" si="361"/>
        <v/>
      </c>
      <c r="CG325" s="62" t="str">
        <f t="shared" si="362"/>
        <v/>
      </c>
      <c r="CH325" s="43" t="s">
        <v>0</v>
      </c>
      <c r="CI325" s="16" t="str">
        <f t="shared" si="363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4"/>
        <v/>
      </c>
      <c r="CP325" s="69" t="str">
        <f t="shared" si="365"/>
        <v/>
      </c>
      <c r="CQ325" s="216" t="str">
        <f t="shared" si="366"/>
        <v/>
      </c>
      <c r="CR325" s="217" t="str">
        <f t="shared" si="392"/>
        <v/>
      </c>
      <c r="CS325" s="150" t="str">
        <f t="shared" si="318"/>
        <v/>
      </c>
      <c r="CT325" s="43" t="s">
        <v>0</v>
      </c>
      <c r="CU325" s="276" t="str">
        <f t="shared" si="367"/>
        <v xml:space="preserve">
</v>
      </c>
      <c r="CV325" s="43" t="s">
        <v>0</v>
      </c>
      <c r="CW325" s="236" t="str">
        <f t="shared" si="319"/>
        <v/>
      </c>
      <c r="CX325" t="s">
        <v>0</v>
      </c>
      <c r="CY325" s="119" t="str">
        <f t="shared" si="320"/>
        <v/>
      </c>
      <c r="CZ325" t="s">
        <v>0</v>
      </c>
      <c r="DA325" s="48" t="str">
        <f t="shared" si="321"/>
        <v/>
      </c>
      <c r="DB325" s="62" t="str">
        <f t="shared" si="322"/>
        <v/>
      </c>
      <c r="DC325" t="s">
        <v>0</v>
      </c>
      <c r="DD325" s="16" t="str">
        <f t="shared" si="368"/>
        <v/>
      </c>
      <c r="DE325" s="43" t="s">
        <v>0</v>
      </c>
      <c r="DF325" s="16" t="str">
        <f t="shared" si="369"/>
        <v/>
      </c>
      <c r="DG325" s="43" t="s">
        <v>0</v>
      </c>
      <c r="DH325" s="48" t="str">
        <f t="shared" si="370"/>
        <v/>
      </c>
      <c r="DI325" s="49" t="str">
        <f t="shared" si="371"/>
        <v/>
      </c>
      <c r="DJ325" s="43" t="s">
        <v>0</v>
      </c>
      <c r="DK325" s="48" t="str">
        <f t="shared" si="372"/>
        <v/>
      </c>
      <c r="DL325" s="49" t="str">
        <f t="shared" si="373"/>
        <v/>
      </c>
      <c r="DM325" s="43" t="s">
        <v>0</v>
      </c>
      <c r="DN325" s="48" t="str">
        <f t="shared" si="374"/>
        <v/>
      </c>
      <c r="DO325" s="49" t="str">
        <f t="shared" si="375"/>
        <v/>
      </c>
      <c r="DP325" s="43" t="s">
        <v>0</v>
      </c>
      <c r="DQ325" s="54" t="str">
        <f t="shared" si="376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7"/>
        <v/>
      </c>
      <c r="DU325" s="69" t="str">
        <f t="shared" si="323"/>
        <v/>
      </c>
      <c r="DV325" s="69" t="str">
        <f t="shared" si="378"/>
        <v/>
      </c>
      <c r="DW325" s="69" t="str">
        <f t="shared" si="379"/>
        <v/>
      </c>
      <c r="DX325" s="62" t="str">
        <f t="shared" si="380"/>
        <v/>
      </c>
      <c r="DY325" s="43" t="s">
        <v>0</v>
      </c>
      <c r="DZ325" s="54" t="str">
        <f>IF(AN325="","",MAX(DZ$12:DZ324)+1)</f>
        <v/>
      </c>
      <c r="EA325" s="69" t="str">
        <f t="shared" si="381"/>
        <v/>
      </c>
      <c r="EB325" s="69" t="str">
        <f t="shared" si="382"/>
        <v/>
      </c>
      <c r="EC325" s="69" t="str">
        <f t="shared" si="383"/>
        <v/>
      </c>
      <c r="ED325" s="69" t="str">
        <f t="shared" si="384"/>
        <v/>
      </c>
      <c r="EE325" s="69" t="str">
        <f t="shared" si="324"/>
        <v/>
      </c>
      <c r="EF325" s="69" t="str">
        <f t="shared" si="385"/>
        <v/>
      </c>
      <c r="EG325" s="69" t="str">
        <f t="shared" si="386"/>
        <v/>
      </c>
      <c r="EH325" s="69" t="str">
        <f t="shared" si="325"/>
        <v/>
      </c>
      <c r="EI325" s="69" t="str">
        <f t="shared" si="387"/>
        <v/>
      </c>
      <c r="EJ325" s="49" t="str">
        <f t="shared" si="388"/>
        <v/>
      </c>
      <c r="EK325" s="43" t="s">
        <v>0</v>
      </c>
      <c r="EL325" s="16" t="str">
        <f t="shared" si="389"/>
        <v/>
      </c>
      <c r="EM325" s="43" t="s">
        <v>0</v>
      </c>
      <c r="EN325" s="16" t="str">
        <f t="shared" si="326"/>
        <v/>
      </c>
      <c r="EO325" s="43" t="s">
        <v>0</v>
      </c>
      <c r="EP325" s="167" t="str">
        <f t="shared" si="390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7"/>
        <v/>
      </c>
      <c r="P326" s="43"/>
      <c r="Q326" s="48" t="str">
        <f t="shared" si="328"/>
        <v/>
      </c>
      <c r="R326" s="69" t="str">
        <f>IF(Q326="","",IF(COUNTIF(Q$12:Q325,Q326)=0,R325+1,R325))</f>
        <v/>
      </c>
      <c r="S326" s="69" t="str">
        <f t="shared" si="329"/>
        <v/>
      </c>
      <c r="T326" s="69" t="str">
        <f t="shared" si="330"/>
        <v/>
      </c>
      <c r="U326" s="62" t="str">
        <f t="shared" si="331"/>
        <v/>
      </c>
      <c r="V326" s="43" t="s">
        <v>0</v>
      </c>
      <c r="W326" s="209" t="str">
        <f t="shared" si="332"/>
        <v/>
      </c>
      <c r="X326" s="259" t="str">
        <f t="shared" si="333"/>
        <v/>
      </c>
      <c r="Y326" s="210" t="str">
        <f t="shared" si="315"/>
        <v/>
      </c>
      <c r="Z326" s="43" t="s">
        <v>0</v>
      </c>
      <c r="AA326" s="48" t="str">
        <f t="shared" si="334"/>
        <v/>
      </c>
      <c r="AB326" s="69" t="str">
        <f t="shared" si="335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6"/>
        <v/>
      </c>
      <c r="AI326" s="43" t="s">
        <v>0</v>
      </c>
      <c r="AJ326" s="209" t="str">
        <f t="shared" si="337"/>
        <v/>
      </c>
      <c r="AK326" s="150" t="str">
        <f t="shared" si="338"/>
        <v/>
      </c>
      <c r="AL326" s="43"/>
      <c r="AM326" s="48" t="str">
        <f t="shared" si="339"/>
        <v/>
      </c>
      <c r="AN326" s="27" t="str">
        <f t="shared" si="340"/>
        <v/>
      </c>
      <c r="AO326" s="69" t="str">
        <f t="shared" si="341"/>
        <v/>
      </c>
      <c r="AP326" s="69" t="str">
        <f t="shared" si="342"/>
        <v/>
      </c>
      <c r="AQ326" s="27" t="str">
        <f t="shared" si="343"/>
        <v/>
      </c>
      <c r="AR326" s="62" t="str">
        <f t="shared" si="344"/>
        <v/>
      </c>
      <c r="AS326" s="43" t="s">
        <v>0</v>
      </c>
      <c r="AT326" s="78" t="str">
        <f t="shared" si="345"/>
        <v/>
      </c>
      <c r="AU326" s="43" t="s">
        <v>0</v>
      </c>
      <c r="AV326" s="280" t="str">
        <f t="shared" si="391"/>
        <v/>
      </c>
      <c r="AW326" s="43" t="s">
        <v>0</v>
      </c>
      <c r="AX326" s="97"/>
      <c r="AY326" s="99"/>
      <c r="AZ326" s="43" t="s">
        <v>0</v>
      </c>
      <c r="BA326" s="236" t="str">
        <f t="shared" si="346"/>
        <v/>
      </c>
      <c r="BB326" s="43" t="s">
        <v>0</v>
      </c>
      <c r="BC326" s="48" t="str">
        <f t="shared" si="347"/>
        <v/>
      </c>
      <c r="BD326" s="69" t="str">
        <f>IF(AX326&amp;AY326="","",MAX(BD$12:BD325)+1)</f>
        <v/>
      </c>
      <c r="BE326" s="248" t="str">
        <f t="shared" si="348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9"/>
        <v/>
      </c>
      <c r="BI326" s="27" t="str">
        <f t="shared" si="350"/>
        <v/>
      </c>
      <c r="BJ326" s="69" t="str">
        <f t="shared" si="351"/>
        <v/>
      </c>
      <c r="BK326" s="49" t="str">
        <f t="shared" si="352"/>
        <v/>
      </c>
      <c r="BL326" s="43" t="s">
        <v>0</v>
      </c>
      <c r="BM326" s="48" t="str">
        <f t="shared" si="353"/>
        <v/>
      </c>
      <c r="BN326" s="27" t="str">
        <f t="shared" si="354"/>
        <v/>
      </c>
      <c r="BO326" s="69" t="str">
        <f t="shared" si="355"/>
        <v/>
      </c>
      <c r="BP326" s="69" t="str">
        <f t="shared" si="316"/>
        <v/>
      </c>
      <c r="BQ326" s="27" t="str">
        <f t="shared" si="317"/>
        <v/>
      </c>
      <c r="BR326" s="27" t="str" cm="1">
        <f t="array" ref="BR326">IFERROR(""&amp;INDEX(regNatjecatelj_klub,DI326),"")</f>
        <v/>
      </c>
      <c r="BS326" s="82" t="str">
        <f t="shared" si="356"/>
        <v/>
      </c>
      <c r="BT326" s="62" t="str">
        <f t="shared" si="357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8"/>
        <v/>
      </c>
      <c r="CA326" s="27" t="str">
        <f t="shared" si="359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60"/>
        <v/>
      </c>
      <c r="CE326" s="27" t="str">
        <f>IF(BX326="","",MAX(CE$12:CE325)+1)</f>
        <v/>
      </c>
      <c r="CF326" s="27" t="str">
        <f t="shared" si="361"/>
        <v/>
      </c>
      <c r="CG326" s="62" t="str">
        <f t="shared" si="362"/>
        <v/>
      </c>
      <c r="CH326" s="43" t="s">
        <v>0</v>
      </c>
      <c r="CI326" s="16" t="str">
        <f t="shared" si="363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4"/>
        <v/>
      </c>
      <c r="CP326" s="69" t="str">
        <f t="shared" si="365"/>
        <v/>
      </c>
      <c r="CQ326" s="216" t="str">
        <f t="shared" si="366"/>
        <v/>
      </c>
      <c r="CR326" s="217" t="str">
        <f t="shared" si="392"/>
        <v/>
      </c>
      <c r="CS326" s="150" t="str">
        <f t="shared" si="318"/>
        <v/>
      </c>
      <c r="CT326" s="43" t="s">
        <v>0</v>
      </c>
      <c r="CU326" s="276" t="str">
        <f t="shared" si="367"/>
        <v xml:space="preserve">
</v>
      </c>
      <c r="CV326" s="43" t="s">
        <v>0</v>
      </c>
      <c r="CW326" s="236" t="str">
        <f t="shared" si="319"/>
        <v/>
      </c>
      <c r="CX326" t="s">
        <v>0</v>
      </c>
      <c r="CY326" s="119" t="str">
        <f t="shared" si="320"/>
        <v/>
      </c>
      <c r="CZ326" t="s">
        <v>0</v>
      </c>
      <c r="DA326" s="48" t="str">
        <f t="shared" si="321"/>
        <v/>
      </c>
      <c r="DB326" s="62" t="str">
        <f t="shared" si="322"/>
        <v/>
      </c>
      <c r="DC326" t="s">
        <v>0</v>
      </c>
      <c r="DD326" s="16" t="str">
        <f t="shared" si="368"/>
        <v/>
      </c>
      <c r="DE326" s="43" t="s">
        <v>0</v>
      </c>
      <c r="DF326" s="16" t="str">
        <f t="shared" si="369"/>
        <v/>
      </c>
      <c r="DG326" s="43" t="s">
        <v>0</v>
      </c>
      <c r="DH326" s="48" t="str">
        <f t="shared" si="370"/>
        <v/>
      </c>
      <c r="DI326" s="49" t="str">
        <f t="shared" si="371"/>
        <v/>
      </c>
      <c r="DJ326" s="43" t="s">
        <v>0</v>
      </c>
      <c r="DK326" s="48" t="str">
        <f t="shared" si="372"/>
        <v/>
      </c>
      <c r="DL326" s="49" t="str">
        <f t="shared" si="373"/>
        <v/>
      </c>
      <c r="DM326" s="43" t="s">
        <v>0</v>
      </c>
      <c r="DN326" s="48" t="str">
        <f t="shared" si="374"/>
        <v/>
      </c>
      <c r="DO326" s="49" t="str">
        <f t="shared" si="375"/>
        <v/>
      </c>
      <c r="DP326" s="43" t="s">
        <v>0</v>
      </c>
      <c r="DQ326" s="54" t="str">
        <f t="shared" si="376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7"/>
        <v/>
      </c>
      <c r="DU326" s="69" t="str">
        <f t="shared" si="323"/>
        <v/>
      </c>
      <c r="DV326" s="69" t="str">
        <f t="shared" si="378"/>
        <v/>
      </c>
      <c r="DW326" s="69" t="str">
        <f t="shared" si="379"/>
        <v/>
      </c>
      <c r="DX326" s="62" t="str">
        <f t="shared" si="380"/>
        <v/>
      </c>
      <c r="DY326" s="43" t="s">
        <v>0</v>
      </c>
      <c r="DZ326" s="54" t="str">
        <f>IF(AN326="","",MAX(DZ$12:DZ325)+1)</f>
        <v/>
      </c>
      <c r="EA326" s="69" t="str">
        <f t="shared" si="381"/>
        <v/>
      </c>
      <c r="EB326" s="69" t="str">
        <f t="shared" si="382"/>
        <v/>
      </c>
      <c r="EC326" s="69" t="str">
        <f t="shared" si="383"/>
        <v/>
      </c>
      <c r="ED326" s="69" t="str">
        <f t="shared" si="384"/>
        <v/>
      </c>
      <c r="EE326" s="69" t="str">
        <f t="shared" si="324"/>
        <v/>
      </c>
      <c r="EF326" s="69" t="str">
        <f t="shared" si="385"/>
        <v/>
      </c>
      <c r="EG326" s="69" t="str">
        <f t="shared" si="386"/>
        <v/>
      </c>
      <c r="EH326" s="69" t="str">
        <f t="shared" si="325"/>
        <v/>
      </c>
      <c r="EI326" s="69" t="str">
        <f t="shared" si="387"/>
        <v/>
      </c>
      <c r="EJ326" s="49" t="str">
        <f t="shared" si="388"/>
        <v/>
      </c>
      <c r="EK326" s="43" t="s">
        <v>0</v>
      </c>
      <c r="EL326" s="16" t="str">
        <f t="shared" si="389"/>
        <v/>
      </c>
      <c r="EM326" s="43" t="s">
        <v>0</v>
      </c>
      <c r="EN326" s="16" t="str">
        <f t="shared" si="326"/>
        <v/>
      </c>
      <c r="EO326" s="43" t="s">
        <v>0</v>
      </c>
      <c r="EP326" s="167" t="str">
        <f t="shared" si="390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7"/>
        <v/>
      </c>
      <c r="P327" s="43"/>
      <c r="Q327" s="48" t="str">
        <f t="shared" si="328"/>
        <v/>
      </c>
      <c r="R327" s="69" t="str">
        <f>IF(Q327="","",IF(COUNTIF(Q$12:Q326,Q327)=0,R326+1,R326))</f>
        <v/>
      </c>
      <c r="S327" s="69" t="str">
        <f t="shared" si="329"/>
        <v/>
      </c>
      <c r="T327" s="69" t="str">
        <f t="shared" si="330"/>
        <v/>
      </c>
      <c r="U327" s="62" t="str">
        <f t="shared" si="331"/>
        <v/>
      </c>
      <c r="V327" s="43" t="s">
        <v>0</v>
      </c>
      <c r="W327" s="209" t="str">
        <f t="shared" si="332"/>
        <v/>
      </c>
      <c r="X327" s="259" t="str">
        <f t="shared" si="333"/>
        <v/>
      </c>
      <c r="Y327" s="210" t="str">
        <f t="shared" si="315"/>
        <v/>
      </c>
      <c r="Z327" s="43" t="s">
        <v>0</v>
      </c>
      <c r="AA327" s="48" t="str">
        <f t="shared" si="334"/>
        <v/>
      </c>
      <c r="AB327" s="69" t="str">
        <f t="shared" si="335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6"/>
        <v/>
      </c>
      <c r="AI327" s="43" t="s">
        <v>0</v>
      </c>
      <c r="AJ327" s="209" t="str">
        <f t="shared" si="337"/>
        <v/>
      </c>
      <c r="AK327" s="150" t="str">
        <f t="shared" si="338"/>
        <v/>
      </c>
      <c r="AL327" s="43"/>
      <c r="AM327" s="48" t="str">
        <f t="shared" si="339"/>
        <v/>
      </c>
      <c r="AN327" s="27" t="str">
        <f t="shared" si="340"/>
        <v/>
      </c>
      <c r="AO327" s="69" t="str">
        <f t="shared" si="341"/>
        <v/>
      </c>
      <c r="AP327" s="69" t="str">
        <f t="shared" si="342"/>
        <v/>
      </c>
      <c r="AQ327" s="27" t="str">
        <f t="shared" si="343"/>
        <v/>
      </c>
      <c r="AR327" s="62" t="str">
        <f t="shared" si="344"/>
        <v/>
      </c>
      <c r="AS327" s="43" t="s">
        <v>0</v>
      </c>
      <c r="AT327" s="78" t="str">
        <f t="shared" si="345"/>
        <v/>
      </c>
      <c r="AU327" s="43" t="s">
        <v>0</v>
      </c>
      <c r="AV327" s="280" t="str">
        <f t="shared" si="391"/>
        <v/>
      </c>
      <c r="AW327" s="43" t="s">
        <v>0</v>
      </c>
      <c r="AX327" s="97"/>
      <c r="AY327" s="99"/>
      <c r="AZ327" s="43" t="s">
        <v>0</v>
      </c>
      <c r="BA327" s="236" t="str">
        <f t="shared" si="346"/>
        <v/>
      </c>
      <c r="BB327" s="43" t="s">
        <v>0</v>
      </c>
      <c r="BC327" s="48" t="str">
        <f t="shared" si="347"/>
        <v/>
      </c>
      <c r="BD327" s="69" t="str">
        <f>IF(AX327&amp;AY327="","",MAX(BD$12:BD326)+1)</f>
        <v/>
      </c>
      <c r="BE327" s="248" t="str">
        <f t="shared" si="348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9"/>
        <v/>
      </c>
      <c r="BI327" s="27" t="str">
        <f t="shared" si="350"/>
        <v/>
      </c>
      <c r="BJ327" s="69" t="str">
        <f t="shared" si="351"/>
        <v/>
      </c>
      <c r="BK327" s="49" t="str">
        <f t="shared" si="352"/>
        <v/>
      </c>
      <c r="BL327" s="43" t="s">
        <v>0</v>
      </c>
      <c r="BM327" s="48" t="str">
        <f t="shared" si="353"/>
        <v/>
      </c>
      <c r="BN327" s="27" t="str">
        <f t="shared" si="354"/>
        <v/>
      </c>
      <c r="BO327" s="69" t="str">
        <f t="shared" si="355"/>
        <v/>
      </c>
      <c r="BP327" s="69" t="str">
        <f t="shared" si="316"/>
        <v/>
      </c>
      <c r="BQ327" s="27" t="str">
        <f t="shared" si="317"/>
        <v/>
      </c>
      <c r="BR327" s="27" t="str" cm="1">
        <f t="array" ref="BR327">IFERROR(""&amp;INDEX(regNatjecatelj_klub,DI327),"")</f>
        <v/>
      </c>
      <c r="BS327" s="82" t="str">
        <f t="shared" si="356"/>
        <v/>
      </c>
      <c r="BT327" s="62" t="str">
        <f t="shared" si="357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8"/>
        <v/>
      </c>
      <c r="CA327" s="27" t="str">
        <f t="shared" si="359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60"/>
        <v/>
      </c>
      <c r="CE327" s="27" t="str">
        <f>IF(BX327="","",MAX(CE$12:CE326)+1)</f>
        <v/>
      </c>
      <c r="CF327" s="27" t="str">
        <f t="shared" si="361"/>
        <v/>
      </c>
      <c r="CG327" s="62" t="str">
        <f t="shared" si="362"/>
        <v/>
      </c>
      <c r="CH327" s="43" t="s">
        <v>0</v>
      </c>
      <c r="CI327" s="16" t="str">
        <f t="shared" si="363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4"/>
        <v/>
      </c>
      <c r="CP327" s="69" t="str">
        <f t="shared" si="365"/>
        <v/>
      </c>
      <c r="CQ327" s="216" t="str">
        <f t="shared" si="366"/>
        <v/>
      </c>
      <c r="CR327" s="217" t="str">
        <f t="shared" si="392"/>
        <v/>
      </c>
      <c r="CS327" s="150" t="str">
        <f t="shared" si="318"/>
        <v/>
      </c>
      <c r="CT327" s="43" t="s">
        <v>0</v>
      </c>
      <c r="CU327" s="276" t="str">
        <f t="shared" si="367"/>
        <v xml:space="preserve">
</v>
      </c>
      <c r="CV327" s="43" t="s">
        <v>0</v>
      </c>
      <c r="CW327" s="236" t="str">
        <f t="shared" si="319"/>
        <v/>
      </c>
      <c r="CX327" t="s">
        <v>0</v>
      </c>
      <c r="CY327" s="119" t="str">
        <f t="shared" si="320"/>
        <v/>
      </c>
      <c r="CZ327" t="s">
        <v>0</v>
      </c>
      <c r="DA327" s="48" t="str">
        <f t="shared" si="321"/>
        <v/>
      </c>
      <c r="DB327" s="62" t="str">
        <f t="shared" si="322"/>
        <v/>
      </c>
      <c r="DC327" t="s">
        <v>0</v>
      </c>
      <c r="DD327" s="16" t="str">
        <f t="shared" si="368"/>
        <v/>
      </c>
      <c r="DE327" s="43" t="s">
        <v>0</v>
      </c>
      <c r="DF327" s="16" t="str">
        <f t="shared" si="369"/>
        <v/>
      </c>
      <c r="DG327" s="43" t="s">
        <v>0</v>
      </c>
      <c r="DH327" s="48" t="str">
        <f t="shared" si="370"/>
        <v/>
      </c>
      <c r="DI327" s="49" t="str">
        <f t="shared" si="371"/>
        <v/>
      </c>
      <c r="DJ327" s="43" t="s">
        <v>0</v>
      </c>
      <c r="DK327" s="48" t="str">
        <f t="shared" si="372"/>
        <v/>
      </c>
      <c r="DL327" s="49" t="str">
        <f t="shared" si="373"/>
        <v/>
      </c>
      <c r="DM327" s="43" t="s">
        <v>0</v>
      </c>
      <c r="DN327" s="48" t="str">
        <f t="shared" si="374"/>
        <v/>
      </c>
      <c r="DO327" s="49" t="str">
        <f t="shared" si="375"/>
        <v/>
      </c>
      <c r="DP327" s="43" t="s">
        <v>0</v>
      </c>
      <c r="DQ327" s="54" t="str">
        <f t="shared" si="376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7"/>
        <v/>
      </c>
      <c r="DU327" s="69" t="str">
        <f t="shared" si="323"/>
        <v/>
      </c>
      <c r="DV327" s="69" t="str">
        <f t="shared" si="378"/>
        <v/>
      </c>
      <c r="DW327" s="69" t="str">
        <f t="shared" si="379"/>
        <v/>
      </c>
      <c r="DX327" s="62" t="str">
        <f t="shared" si="380"/>
        <v/>
      </c>
      <c r="DY327" s="43" t="s">
        <v>0</v>
      </c>
      <c r="DZ327" s="54" t="str">
        <f>IF(AN327="","",MAX(DZ$12:DZ326)+1)</f>
        <v/>
      </c>
      <c r="EA327" s="69" t="str">
        <f t="shared" si="381"/>
        <v/>
      </c>
      <c r="EB327" s="69" t="str">
        <f t="shared" si="382"/>
        <v/>
      </c>
      <c r="EC327" s="69" t="str">
        <f t="shared" si="383"/>
        <v/>
      </c>
      <c r="ED327" s="69" t="str">
        <f t="shared" si="384"/>
        <v/>
      </c>
      <c r="EE327" s="69" t="str">
        <f t="shared" si="324"/>
        <v/>
      </c>
      <c r="EF327" s="69" t="str">
        <f t="shared" si="385"/>
        <v/>
      </c>
      <c r="EG327" s="69" t="str">
        <f t="shared" si="386"/>
        <v/>
      </c>
      <c r="EH327" s="69" t="str">
        <f t="shared" si="325"/>
        <v/>
      </c>
      <c r="EI327" s="69" t="str">
        <f t="shared" si="387"/>
        <v/>
      </c>
      <c r="EJ327" s="49" t="str">
        <f t="shared" si="388"/>
        <v/>
      </c>
      <c r="EK327" s="43" t="s">
        <v>0</v>
      </c>
      <c r="EL327" s="16" t="str">
        <f t="shared" si="389"/>
        <v/>
      </c>
      <c r="EM327" s="43" t="s">
        <v>0</v>
      </c>
      <c r="EN327" s="16" t="str">
        <f t="shared" si="326"/>
        <v/>
      </c>
      <c r="EO327" s="43" t="s">
        <v>0</v>
      </c>
      <c r="EP327" s="167" t="str">
        <f t="shared" si="390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7"/>
        <v/>
      </c>
      <c r="P328" s="43"/>
      <c r="Q328" s="48" t="str">
        <f t="shared" si="328"/>
        <v/>
      </c>
      <c r="R328" s="69" t="str">
        <f>IF(Q328="","",IF(COUNTIF(Q$12:Q327,Q328)=0,R327+1,R327))</f>
        <v/>
      </c>
      <c r="S328" s="69" t="str">
        <f t="shared" si="329"/>
        <v/>
      </c>
      <c r="T328" s="69" t="str">
        <f t="shared" si="330"/>
        <v/>
      </c>
      <c r="U328" s="62" t="str">
        <f t="shared" si="331"/>
        <v/>
      </c>
      <c r="V328" s="43" t="s">
        <v>0</v>
      </c>
      <c r="W328" s="209" t="str">
        <f t="shared" si="332"/>
        <v/>
      </c>
      <c r="X328" s="259" t="str">
        <f t="shared" si="333"/>
        <v/>
      </c>
      <c r="Y328" s="210" t="str">
        <f t="shared" si="315"/>
        <v/>
      </c>
      <c r="Z328" s="43" t="s">
        <v>0</v>
      </c>
      <c r="AA328" s="48" t="str">
        <f t="shared" si="334"/>
        <v/>
      </c>
      <c r="AB328" s="69" t="str">
        <f t="shared" si="335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6"/>
        <v/>
      </c>
      <c r="AI328" s="43" t="s">
        <v>0</v>
      </c>
      <c r="AJ328" s="209" t="str">
        <f t="shared" si="337"/>
        <v/>
      </c>
      <c r="AK328" s="150" t="str">
        <f t="shared" si="338"/>
        <v/>
      </c>
      <c r="AL328" s="43"/>
      <c r="AM328" s="48" t="str">
        <f t="shared" si="339"/>
        <v/>
      </c>
      <c r="AN328" s="27" t="str">
        <f t="shared" si="340"/>
        <v/>
      </c>
      <c r="AO328" s="69" t="str">
        <f t="shared" si="341"/>
        <v/>
      </c>
      <c r="AP328" s="69" t="str">
        <f t="shared" si="342"/>
        <v/>
      </c>
      <c r="AQ328" s="27" t="str">
        <f t="shared" si="343"/>
        <v/>
      </c>
      <c r="AR328" s="62" t="str">
        <f t="shared" si="344"/>
        <v/>
      </c>
      <c r="AS328" s="43" t="s">
        <v>0</v>
      </c>
      <c r="AT328" s="78" t="str">
        <f t="shared" si="345"/>
        <v/>
      </c>
      <c r="AU328" s="43" t="s">
        <v>0</v>
      </c>
      <c r="AV328" s="280" t="str">
        <f t="shared" si="391"/>
        <v/>
      </c>
      <c r="AW328" s="43" t="s">
        <v>0</v>
      </c>
      <c r="AX328" s="97"/>
      <c r="AY328" s="99"/>
      <c r="AZ328" s="43" t="s">
        <v>0</v>
      </c>
      <c r="BA328" s="236" t="str">
        <f t="shared" si="346"/>
        <v/>
      </c>
      <c r="BB328" s="43" t="s">
        <v>0</v>
      </c>
      <c r="BC328" s="48" t="str">
        <f t="shared" si="347"/>
        <v/>
      </c>
      <c r="BD328" s="69" t="str">
        <f>IF(AX328&amp;AY328="","",MAX(BD$12:BD327)+1)</f>
        <v/>
      </c>
      <c r="BE328" s="248" t="str">
        <f t="shared" si="348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9"/>
        <v/>
      </c>
      <c r="BI328" s="27" t="str">
        <f t="shared" si="350"/>
        <v/>
      </c>
      <c r="BJ328" s="69" t="str">
        <f t="shared" si="351"/>
        <v/>
      </c>
      <c r="BK328" s="49" t="str">
        <f t="shared" si="352"/>
        <v/>
      </c>
      <c r="BL328" s="43" t="s">
        <v>0</v>
      </c>
      <c r="BM328" s="48" t="str">
        <f t="shared" si="353"/>
        <v/>
      </c>
      <c r="BN328" s="27" t="str">
        <f t="shared" si="354"/>
        <v/>
      </c>
      <c r="BO328" s="69" t="str">
        <f t="shared" si="355"/>
        <v/>
      </c>
      <c r="BP328" s="69" t="str">
        <f t="shared" si="316"/>
        <v/>
      </c>
      <c r="BQ328" s="27" t="str">
        <f t="shared" si="317"/>
        <v/>
      </c>
      <c r="BR328" s="27" t="str" cm="1">
        <f t="array" ref="BR328">IFERROR(""&amp;INDEX(regNatjecatelj_klub,DI328),"")</f>
        <v/>
      </c>
      <c r="BS328" s="82" t="str">
        <f t="shared" si="356"/>
        <v/>
      </c>
      <c r="BT328" s="62" t="str">
        <f t="shared" si="357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8"/>
        <v/>
      </c>
      <c r="CA328" s="27" t="str">
        <f t="shared" si="359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60"/>
        <v/>
      </c>
      <c r="CE328" s="27" t="str">
        <f>IF(BX328="","",MAX(CE$12:CE327)+1)</f>
        <v/>
      </c>
      <c r="CF328" s="27" t="str">
        <f t="shared" si="361"/>
        <v/>
      </c>
      <c r="CG328" s="62" t="str">
        <f t="shared" si="362"/>
        <v/>
      </c>
      <c r="CH328" s="43" t="s">
        <v>0</v>
      </c>
      <c r="CI328" s="16" t="str">
        <f t="shared" si="363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4"/>
        <v/>
      </c>
      <c r="CP328" s="69" t="str">
        <f t="shared" si="365"/>
        <v/>
      </c>
      <c r="CQ328" s="216" t="str">
        <f t="shared" si="366"/>
        <v/>
      </c>
      <c r="CR328" s="217" t="str">
        <f t="shared" si="392"/>
        <v/>
      </c>
      <c r="CS328" s="150" t="str">
        <f t="shared" si="318"/>
        <v/>
      </c>
      <c r="CT328" s="43" t="s">
        <v>0</v>
      </c>
      <c r="CU328" s="276" t="str">
        <f t="shared" si="367"/>
        <v xml:space="preserve">
</v>
      </c>
      <c r="CV328" s="43" t="s">
        <v>0</v>
      </c>
      <c r="CW328" s="236" t="str">
        <f t="shared" si="319"/>
        <v/>
      </c>
      <c r="CX328" t="s">
        <v>0</v>
      </c>
      <c r="CY328" s="119" t="str">
        <f t="shared" si="320"/>
        <v/>
      </c>
      <c r="CZ328" t="s">
        <v>0</v>
      </c>
      <c r="DA328" s="48" t="str">
        <f t="shared" si="321"/>
        <v/>
      </c>
      <c r="DB328" s="62" t="str">
        <f t="shared" si="322"/>
        <v/>
      </c>
      <c r="DC328" t="s">
        <v>0</v>
      </c>
      <c r="DD328" s="16" t="str">
        <f t="shared" si="368"/>
        <v/>
      </c>
      <c r="DE328" s="43" t="s">
        <v>0</v>
      </c>
      <c r="DF328" s="16" t="str">
        <f t="shared" si="369"/>
        <v/>
      </c>
      <c r="DG328" s="43" t="s">
        <v>0</v>
      </c>
      <c r="DH328" s="48" t="str">
        <f t="shared" si="370"/>
        <v/>
      </c>
      <c r="DI328" s="49" t="str">
        <f t="shared" si="371"/>
        <v/>
      </c>
      <c r="DJ328" s="43" t="s">
        <v>0</v>
      </c>
      <c r="DK328" s="48" t="str">
        <f t="shared" si="372"/>
        <v/>
      </c>
      <c r="DL328" s="49" t="str">
        <f t="shared" si="373"/>
        <v/>
      </c>
      <c r="DM328" s="43" t="s">
        <v>0</v>
      </c>
      <c r="DN328" s="48" t="str">
        <f t="shared" si="374"/>
        <v/>
      </c>
      <c r="DO328" s="49" t="str">
        <f t="shared" si="375"/>
        <v/>
      </c>
      <c r="DP328" s="43" t="s">
        <v>0</v>
      </c>
      <c r="DQ328" s="54" t="str">
        <f t="shared" si="376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7"/>
        <v/>
      </c>
      <c r="DU328" s="69" t="str">
        <f t="shared" si="323"/>
        <v/>
      </c>
      <c r="DV328" s="69" t="str">
        <f t="shared" si="378"/>
        <v/>
      </c>
      <c r="DW328" s="69" t="str">
        <f t="shared" si="379"/>
        <v/>
      </c>
      <c r="DX328" s="62" t="str">
        <f t="shared" si="380"/>
        <v/>
      </c>
      <c r="DY328" s="43" t="s">
        <v>0</v>
      </c>
      <c r="DZ328" s="54" t="str">
        <f>IF(AN328="","",MAX(DZ$12:DZ327)+1)</f>
        <v/>
      </c>
      <c r="EA328" s="69" t="str">
        <f t="shared" si="381"/>
        <v/>
      </c>
      <c r="EB328" s="69" t="str">
        <f t="shared" si="382"/>
        <v/>
      </c>
      <c r="EC328" s="69" t="str">
        <f t="shared" si="383"/>
        <v/>
      </c>
      <c r="ED328" s="69" t="str">
        <f t="shared" si="384"/>
        <v/>
      </c>
      <c r="EE328" s="69" t="str">
        <f t="shared" si="324"/>
        <v/>
      </c>
      <c r="EF328" s="69" t="str">
        <f t="shared" si="385"/>
        <v/>
      </c>
      <c r="EG328" s="69" t="str">
        <f t="shared" si="386"/>
        <v/>
      </c>
      <c r="EH328" s="69" t="str">
        <f t="shared" si="325"/>
        <v/>
      </c>
      <c r="EI328" s="69" t="str">
        <f t="shared" si="387"/>
        <v/>
      </c>
      <c r="EJ328" s="49" t="str">
        <f t="shared" si="388"/>
        <v/>
      </c>
      <c r="EK328" s="43" t="s">
        <v>0</v>
      </c>
      <c r="EL328" s="16" t="str">
        <f t="shared" si="389"/>
        <v/>
      </c>
      <c r="EM328" s="43" t="s">
        <v>0</v>
      </c>
      <c r="EN328" s="16" t="str">
        <f t="shared" si="326"/>
        <v/>
      </c>
      <c r="EO328" s="43" t="s">
        <v>0</v>
      </c>
      <c r="EP328" s="167" t="str">
        <f t="shared" si="390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7"/>
        <v/>
      </c>
      <c r="P329" s="43"/>
      <c r="Q329" s="48" t="str">
        <f t="shared" si="328"/>
        <v/>
      </c>
      <c r="R329" s="69" t="str">
        <f>IF(Q329="","",IF(COUNTIF(Q$12:Q328,Q329)=0,R328+1,R328))</f>
        <v/>
      </c>
      <c r="S329" s="69" t="str">
        <f t="shared" si="329"/>
        <v/>
      </c>
      <c r="T329" s="69" t="str">
        <f t="shared" si="330"/>
        <v/>
      </c>
      <c r="U329" s="62" t="str">
        <f t="shared" si="331"/>
        <v/>
      </c>
      <c r="V329" s="43" t="s">
        <v>0</v>
      </c>
      <c r="W329" s="209" t="str">
        <f t="shared" si="332"/>
        <v/>
      </c>
      <c r="X329" s="259" t="str">
        <f t="shared" si="333"/>
        <v/>
      </c>
      <c r="Y329" s="210" t="str">
        <f t="shared" si="315"/>
        <v/>
      </c>
      <c r="Z329" s="43" t="s">
        <v>0</v>
      </c>
      <c r="AA329" s="48" t="str">
        <f t="shared" si="334"/>
        <v/>
      </c>
      <c r="AB329" s="69" t="str">
        <f t="shared" si="335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6"/>
        <v/>
      </c>
      <c r="AI329" s="43" t="s">
        <v>0</v>
      </c>
      <c r="AJ329" s="209" t="str">
        <f t="shared" si="337"/>
        <v/>
      </c>
      <c r="AK329" s="150" t="str">
        <f t="shared" si="338"/>
        <v/>
      </c>
      <c r="AL329" s="43"/>
      <c r="AM329" s="48" t="str">
        <f t="shared" si="339"/>
        <v/>
      </c>
      <c r="AN329" s="27" t="str">
        <f t="shared" si="340"/>
        <v/>
      </c>
      <c r="AO329" s="69" t="str">
        <f t="shared" si="341"/>
        <v/>
      </c>
      <c r="AP329" s="69" t="str">
        <f t="shared" si="342"/>
        <v/>
      </c>
      <c r="AQ329" s="27" t="str">
        <f t="shared" si="343"/>
        <v/>
      </c>
      <c r="AR329" s="62" t="str">
        <f t="shared" si="344"/>
        <v/>
      </c>
      <c r="AS329" s="43" t="s">
        <v>0</v>
      </c>
      <c r="AT329" s="78" t="str">
        <f t="shared" si="345"/>
        <v/>
      </c>
      <c r="AU329" s="43" t="s">
        <v>0</v>
      </c>
      <c r="AV329" s="280" t="str">
        <f t="shared" si="391"/>
        <v/>
      </c>
      <c r="AW329" s="43" t="s">
        <v>0</v>
      </c>
      <c r="AX329" s="97"/>
      <c r="AY329" s="99"/>
      <c r="AZ329" s="43" t="s">
        <v>0</v>
      </c>
      <c r="BA329" s="236" t="str">
        <f t="shared" si="346"/>
        <v/>
      </c>
      <c r="BB329" s="43" t="s">
        <v>0</v>
      </c>
      <c r="BC329" s="48" t="str">
        <f t="shared" si="347"/>
        <v/>
      </c>
      <c r="BD329" s="69" t="str">
        <f>IF(AX329&amp;AY329="","",MAX(BD$12:BD328)+1)</f>
        <v/>
      </c>
      <c r="BE329" s="248" t="str">
        <f t="shared" si="348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9"/>
        <v/>
      </c>
      <c r="BI329" s="27" t="str">
        <f t="shared" si="350"/>
        <v/>
      </c>
      <c r="BJ329" s="69" t="str">
        <f t="shared" si="351"/>
        <v/>
      </c>
      <c r="BK329" s="49" t="str">
        <f t="shared" si="352"/>
        <v/>
      </c>
      <c r="BL329" s="43" t="s">
        <v>0</v>
      </c>
      <c r="BM329" s="48" t="str">
        <f t="shared" si="353"/>
        <v/>
      </c>
      <c r="BN329" s="27" t="str">
        <f t="shared" si="354"/>
        <v/>
      </c>
      <c r="BO329" s="69" t="str">
        <f t="shared" si="355"/>
        <v/>
      </c>
      <c r="BP329" s="69" t="str">
        <f t="shared" si="316"/>
        <v/>
      </c>
      <c r="BQ329" s="27" t="str">
        <f t="shared" si="317"/>
        <v/>
      </c>
      <c r="BR329" s="27" t="str" cm="1">
        <f t="array" ref="BR329">IFERROR(""&amp;INDEX(regNatjecatelj_klub,DI329),"")</f>
        <v/>
      </c>
      <c r="BS329" s="82" t="str">
        <f t="shared" si="356"/>
        <v/>
      </c>
      <c r="BT329" s="62" t="str">
        <f t="shared" si="357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8"/>
        <v/>
      </c>
      <c r="CA329" s="27" t="str">
        <f t="shared" si="359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60"/>
        <v/>
      </c>
      <c r="CE329" s="27" t="str">
        <f>IF(BX329="","",MAX(CE$12:CE328)+1)</f>
        <v/>
      </c>
      <c r="CF329" s="27" t="str">
        <f t="shared" si="361"/>
        <v/>
      </c>
      <c r="CG329" s="62" t="str">
        <f t="shared" si="362"/>
        <v/>
      </c>
      <c r="CH329" s="43" t="s">
        <v>0</v>
      </c>
      <c r="CI329" s="16" t="str">
        <f t="shared" si="363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4"/>
        <v/>
      </c>
      <c r="CP329" s="69" t="str">
        <f t="shared" si="365"/>
        <v/>
      </c>
      <c r="CQ329" s="216" t="str">
        <f t="shared" si="366"/>
        <v/>
      </c>
      <c r="CR329" s="217" t="str">
        <f t="shared" si="392"/>
        <v/>
      </c>
      <c r="CS329" s="150" t="str">
        <f t="shared" si="318"/>
        <v/>
      </c>
      <c r="CT329" s="43" t="s">
        <v>0</v>
      </c>
      <c r="CU329" s="276" t="str">
        <f t="shared" si="367"/>
        <v xml:space="preserve">
</v>
      </c>
      <c r="CV329" s="43" t="s">
        <v>0</v>
      </c>
      <c r="CW329" s="236" t="str">
        <f t="shared" si="319"/>
        <v/>
      </c>
      <c r="CX329" t="s">
        <v>0</v>
      </c>
      <c r="CY329" s="119" t="str">
        <f t="shared" si="320"/>
        <v/>
      </c>
      <c r="CZ329" t="s">
        <v>0</v>
      </c>
      <c r="DA329" s="48" t="str">
        <f t="shared" si="321"/>
        <v/>
      </c>
      <c r="DB329" s="62" t="str">
        <f t="shared" si="322"/>
        <v/>
      </c>
      <c r="DC329" t="s">
        <v>0</v>
      </c>
      <c r="DD329" s="16" t="str">
        <f t="shared" si="368"/>
        <v/>
      </c>
      <c r="DE329" s="43" t="s">
        <v>0</v>
      </c>
      <c r="DF329" s="16" t="str">
        <f t="shared" si="369"/>
        <v/>
      </c>
      <c r="DG329" s="43" t="s">
        <v>0</v>
      </c>
      <c r="DH329" s="48" t="str">
        <f t="shared" si="370"/>
        <v/>
      </c>
      <c r="DI329" s="49" t="str">
        <f t="shared" si="371"/>
        <v/>
      </c>
      <c r="DJ329" s="43" t="s">
        <v>0</v>
      </c>
      <c r="DK329" s="48" t="str">
        <f t="shared" si="372"/>
        <v/>
      </c>
      <c r="DL329" s="49" t="str">
        <f t="shared" si="373"/>
        <v/>
      </c>
      <c r="DM329" s="43" t="s">
        <v>0</v>
      </c>
      <c r="DN329" s="48" t="str">
        <f t="shared" si="374"/>
        <v/>
      </c>
      <c r="DO329" s="49" t="str">
        <f t="shared" si="375"/>
        <v/>
      </c>
      <c r="DP329" s="43" t="s">
        <v>0</v>
      </c>
      <c r="DQ329" s="54" t="str">
        <f t="shared" si="376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7"/>
        <v/>
      </c>
      <c r="DU329" s="69" t="str">
        <f t="shared" si="323"/>
        <v/>
      </c>
      <c r="DV329" s="69" t="str">
        <f t="shared" si="378"/>
        <v/>
      </c>
      <c r="DW329" s="69" t="str">
        <f t="shared" si="379"/>
        <v/>
      </c>
      <c r="DX329" s="62" t="str">
        <f t="shared" si="380"/>
        <v/>
      </c>
      <c r="DY329" s="43" t="s">
        <v>0</v>
      </c>
      <c r="DZ329" s="54" t="str">
        <f>IF(AN329="","",MAX(DZ$12:DZ328)+1)</f>
        <v/>
      </c>
      <c r="EA329" s="69" t="str">
        <f t="shared" si="381"/>
        <v/>
      </c>
      <c r="EB329" s="69" t="str">
        <f t="shared" si="382"/>
        <v/>
      </c>
      <c r="EC329" s="69" t="str">
        <f t="shared" si="383"/>
        <v/>
      </c>
      <c r="ED329" s="69" t="str">
        <f t="shared" si="384"/>
        <v/>
      </c>
      <c r="EE329" s="69" t="str">
        <f t="shared" si="324"/>
        <v/>
      </c>
      <c r="EF329" s="69" t="str">
        <f t="shared" si="385"/>
        <v/>
      </c>
      <c r="EG329" s="69" t="str">
        <f t="shared" si="386"/>
        <v/>
      </c>
      <c r="EH329" s="69" t="str">
        <f t="shared" si="325"/>
        <v/>
      </c>
      <c r="EI329" s="69" t="str">
        <f t="shared" si="387"/>
        <v/>
      </c>
      <c r="EJ329" s="49" t="str">
        <f t="shared" si="388"/>
        <v/>
      </c>
      <c r="EK329" s="43" t="s">
        <v>0</v>
      </c>
      <c r="EL329" s="16" t="str">
        <f t="shared" si="389"/>
        <v/>
      </c>
      <c r="EM329" s="43" t="s">
        <v>0</v>
      </c>
      <c r="EN329" s="16" t="str">
        <f t="shared" si="326"/>
        <v/>
      </c>
      <c r="EO329" s="43" t="s">
        <v>0</v>
      </c>
      <c r="EP329" s="167" t="str">
        <f t="shared" si="390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7"/>
        <v/>
      </c>
      <c r="P330" s="43"/>
      <c r="Q330" s="48" t="str">
        <f t="shared" si="328"/>
        <v/>
      </c>
      <c r="R330" s="69" t="str">
        <f>IF(Q330="","",IF(COUNTIF(Q$12:Q329,Q330)=0,R329+1,R329))</f>
        <v/>
      </c>
      <c r="S330" s="69" t="str">
        <f t="shared" si="329"/>
        <v/>
      </c>
      <c r="T330" s="69" t="str">
        <f t="shared" si="330"/>
        <v/>
      </c>
      <c r="U330" s="62" t="str">
        <f t="shared" si="331"/>
        <v/>
      </c>
      <c r="V330" s="43" t="s">
        <v>0</v>
      </c>
      <c r="W330" s="209" t="str">
        <f t="shared" si="332"/>
        <v/>
      </c>
      <c r="X330" s="259" t="str">
        <f t="shared" si="333"/>
        <v/>
      </c>
      <c r="Y330" s="210" t="str">
        <f t="shared" si="315"/>
        <v/>
      </c>
      <c r="Z330" s="43" t="s">
        <v>0</v>
      </c>
      <c r="AA330" s="48" t="str">
        <f t="shared" si="334"/>
        <v/>
      </c>
      <c r="AB330" s="69" t="str">
        <f t="shared" si="335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6"/>
        <v/>
      </c>
      <c r="AI330" s="43" t="s">
        <v>0</v>
      </c>
      <c r="AJ330" s="209" t="str">
        <f t="shared" si="337"/>
        <v/>
      </c>
      <c r="AK330" s="150" t="str">
        <f t="shared" si="338"/>
        <v/>
      </c>
      <c r="AL330" s="43"/>
      <c r="AM330" s="48" t="str">
        <f t="shared" si="339"/>
        <v/>
      </c>
      <c r="AN330" s="27" t="str">
        <f t="shared" si="340"/>
        <v/>
      </c>
      <c r="AO330" s="69" t="str">
        <f t="shared" si="341"/>
        <v/>
      </c>
      <c r="AP330" s="69" t="str">
        <f t="shared" si="342"/>
        <v/>
      </c>
      <c r="AQ330" s="27" t="str">
        <f t="shared" si="343"/>
        <v/>
      </c>
      <c r="AR330" s="62" t="str">
        <f t="shared" si="344"/>
        <v/>
      </c>
      <c r="AS330" s="43" t="s">
        <v>0</v>
      </c>
      <c r="AT330" s="78" t="str">
        <f t="shared" si="345"/>
        <v/>
      </c>
      <c r="AU330" s="43" t="s">
        <v>0</v>
      </c>
      <c r="AV330" s="280" t="str">
        <f t="shared" si="391"/>
        <v/>
      </c>
      <c r="AW330" s="43" t="s">
        <v>0</v>
      </c>
      <c r="AX330" s="97"/>
      <c r="AY330" s="99"/>
      <c r="AZ330" s="43" t="s">
        <v>0</v>
      </c>
      <c r="BA330" s="236" t="str">
        <f t="shared" si="346"/>
        <v/>
      </c>
      <c r="BB330" s="43" t="s">
        <v>0</v>
      </c>
      <c r="BC330" s="48" t="str">
        <f t="shared" si="347"/>
        <v/>
      </c>
      <c r="BD330" s="69" t="str">
        <f>IF(AX330&amp;AY330="","",MAX(BD$12:BD329)+1)</f>
        <v/>
      </c>
      <c r="BE330" s="248" t="str">
        <f t="shared" si="348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9"/>
        <v/>
      </c>
      <c r="BI330" s="27" t="str">
        <f t="shared" si="350"/>
        <v/>
      </c>
      <c r="BJ330" s="69" t="str">
        <f t="shared" si="351"/>
        <v/>
      </c>
      <c r="BK330" s="49" t="str">
        <f t="shared" si="352"/>
        <v/>
      </c>
      <c r="BL330" s="43" t="s">
        <v>0</v>
      </c>
      <c r="BM330" s="48" t="str">
        <f t="shared" si="353"/>
        <v/>
      </c>
      <c r="BN330" s="27" t="str">
        <f t="shared" si="354"/>
        <v/>
      </c>
      <c r="BO330" s="69" t="str">
        <f t="shared" si="355"/>
        <v/>
      </c>
      <c r="BP330" s="69" t="str">
        <f t="shared" si="316"/>
        <v/>
      </c>
      <c r="BQ330" s="27" t="str">
        <f t="shared" si="317"/>
        <v/>
      </c>
      <c r="BR330" s="27" t="str" cm="1">
        <f t="array" ref="BR330">IFERROR(""&amp;INDEX(regNatjecatelj_klub,DI330),"")</f>
        <v/>
      </c>
      <c r="BS330" s="82" t="str">
        <f t="shared" si="356"/>
        <v/>
      </c>
      <c r="BT330" s="62" t="str">
        <f t="shared" si="357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8"/>
        <v/>
      </c>
      <c r="CA330" s="27" t="str">
        <f t="shared" si="359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60"/>
        <v/>
      </c>
      <c r="CE330" s="27" t="str">
        <f>IF(BX330="","",MAX(CE$12:CE329)+1)</f>
        <v/>
      </c>
      <c r="CF330" s="27" t="str">
        <f t="shared" si="361"/>
        <v/>
      </c>
      <c r="CG330" s="62" t="str">
        <f t="shared" si="362"/>
        <v/>
      </c>
      <c r="CH330" s="43" t="s">
        <v>0</v>
      </c>
      <c r="CI330" s="16" t="str">
        <f t="shared" si="363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4"/>
        <v/>
      </c>
      <c r="CP330" s="69" t="str">
        <f t="shared" si="365"/>
        <v/>
      </c>
      <c r="CQ330" s="216" t="str">
        <f t="shared" si="366"/>
        <v/>
      </c>
      <c r="CR330" s="217" t="str">
        <f t="shared" si="392"/>
        <v/>
      </c>
      <c r="CS330" s="150" t="str">
        <f t="shared" si="318"/>
        <v/>
      </c>
      <c r="CT330" s="43" t="s">
        <v>0</v>
      </c>
      <c r="CU330" s="276" t="str">
        <f t="shared" si="367"/>
        <v xml:space="preserve">
</v>
      </c>
      <c r="CV330" s="43" t="s">
        <v>0</v>
      </c>
      <c r="CW330" s="236" t="str">
        <f t="shared" si="319"/>
        <v/>
      </c>
      <c r="CX330" t="s">
        <v>0</v>
      </c>
      <c r="CY330" s="119" t="str">
        <f t="shared" si="320"/>
        <v/>
      </c>
      <c r="CZ330" t="s">
        <v>0</v>
      </c>
      <c r="DA330" s="48" t="str">
        <f t="shared" si="321"/>
        <v/>
      </c>
      <c r="DB330" s="62" t="str">
        <f t="shared" si="322"/>
        <v/>
      </c>
      <c r="DC330" t="s">
        <v>0</v>
      </c>
      <c r="DD330" s="16" t="str">
        <f t="shared" si="368"/>
        <v/>
      </c>
      <c r="DE330" s="43" t="s">
        <v>0</v>
      </c>
      <c r="DF330" s="16" t="str">
        <f t="shared" si="369"/>
        <v/>
      </c>
      <c r="DG330" s="43" t="s">
        <v>0</v>
      </c>
      <c r="DH330" s="48" t="str">
        <f t="shared" si="370"/>
        <v/>
      </c>
      <c r="DI330" s="49" t="str">
        <f t="shared" si="371"/>
        <v/>
      </c>
      <c r="DJ330" s="43" t="s">
        <v>0</v>
      </c>
      <c r="DK330" s="48" t="str">
        <f t="shared" si="372"/>
        <v/>
      </c>
      <c r="DL330" s="49" t="str">
        <f t="shared" si="373"/>
        <v/>
      </c>
      <c r="DM330" s="43" t="s">
        <v>0</v>
      </c>
      <c r="DN330" s="48" t="str">
        <f t="shared" si="374"/>
        <v/>
      </c>
      <c r="DO330" s="49" t="str">
        <f t="shared" si="375"/>
        <v/>
      </c>
      <c r="DP330" s="43" t="s">
        <v>0</v>
      </c>
      <c r="DQ330" s="54" t="str">
        <f t="shared" si="376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7"/>
        <v/>
      </c>
      <c r="DU330" s="69" t="str">
        <f t="shared" si="323"/>
        <v/>
      </c>
      <c r="DV330" s="69" t="str">
        <f t="shared" si="378"/>
        <v/>
      </c>
      <c r="DW330" s="69" t="str">
        <f t="shared" si="379"/>
        <v/>
      </c>
      <c r="DX330" s="62" t="str">
        <f t="shared" si="380"/>
        <v/>
      </c>
      <c r="DY330" s="43" t="s">
        <v>0</v>
      </c>
      <c r="DZ330" s="54" t="str">
        <f>IF(AN330="","",MAX(DZ$12:DZ329)+1)</f>
        <v/>
      </c>
      <c r="EA330" s="69" t="str">
        <f t="shared" si="381"/>
        <v/>
      </c>
      <c r="EB330" s="69" t="str">
        <f t="shared" si="382"/>
        <v/>
      </c>
      <c r="EC330" s="69" t="str">
        <f t="shared" si="383"/>
        <v/>
      </c>
      <c r="ED330" s="69" t="str">
        <f t="shared" si="384"/>
        <v/>
      </c>
      <c r="EE330" s="69" t="str">
        <f t="shared" si="324"/>
        <v/>
      </c>
      <c r="EF330" s="69" t="str">
        <f t="shared" si="385"/>
        <v/>
      </c>
      <c r="EG330" s="69" t="str">
        <f t="shared" si="386"/>
        <v/>
      </c>
      <c r="EH330" s="69" t="str">
        <f t="shared" si="325"/>
        <v/>
      </c>
      <c r="EI330" s="69" t="str">
        <f t="shared" si="387"/>
        <v/>
      </c>
      <c r="EJ330" s="49" t="str">
        <f t="shared" si="388"/>
        <v/>
      </c>
      <c r="EK330" s="43" t="s">
        <v>0</v>
      </c>
      <c r="EL330" s="16" t="str">
        <f t="shared" si="389"/>
        <v/>
      </c>
      <c r="EM330" s="43" t="s">
        <v>0</v>
      </c>
      <c r="EN330" s="16" t="str">
        <f t="shared" si="326"/>
        <v/>
      </c>
      <c r="EO330" s="43" t="s">
        <v>0</v>
      </c>
      <c r="EP330" s="167" t="str">
        <f t="shared" si="390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7"/>
        <v/>
      </c>
      <c r="P331" s="43"/>
      <c r="Q331" s="48" t="str">
        <f t="shared" si="328"/>
        <v/>
      </c>
      <c r="R331" s="69" t="str">
        <f>IF(Q331="","",IF(COUNTIF(Q$12:Q330,Q331)=0,R330+1,R330))</f>
        <v/>
      </c>
      <c r="S331" s="69" t="str">
        <f t="shared" si="329"/>
        <v/>
      </c>
      <c r="T331" s="69" t="str">
        <f t="shared" si="330"/>
        <v/>
      </c>
      <c r="U331" s="62" t="str">
        <f t="shared" si="331"/>
        <v/>
      </c>
      <c r="V331" s="43" t="s">
        <v>0</v>
      </c>
      <c r="W331" s="209" t="str">
        <f t="shared" si="332"/>
        <v/>
      </c>
      <c r="X331" s="259" t="str">
        <f t="shared" si="333"/>
        <v/>
      </c>
      <c r="Y331" s="210" t="str">
        <f t="shared" si="315"/>
        <v/>
      </c>
      <c r="Z331" s="43" t="s">
        <v>0</v>
      </c>
      <c r="AA331" s="48" t="str">
        <f t="shared" si="334"/>
        <v/>
      </c>
      <c r="AB331" s="69" t="str">
        <f t="shared" si="335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6"/>
        <v/>
      </c>
      <c r="AI331" s="43" t="s">
        <v>0</v>
      </c>
      <c r="AJ331" s="209" t="str">
        <f t="shared" si="337"/>
        <v/>
      </c>
      <c r="AK331" s="150" t="str">
        <f t="shared" si="338"/>
        <v/>
      </c>
      <c r="AL331" s="43"/>
      <c r="AM331" s="48" t="str">
        <f t="shared" si="339"/>
        <v/>
      </c>
      <c r="AN331" s="27" t="str">
        <f t="shared" si="340"/>
        <v/>
      </c>
      <c r="AO331" s="69" t="str">
        <f t="shared" si="341"/>
        <v/>
      </c>
      <c r="AP331" s="69" t="str">
        <f t="shared" si="342"/>
        <v/>
      </c>
      <c r="AQ331" s="27" t="str">
        <f t="shared" si="343"/>
        <v/>
      </c>
      <c r="AR331" s="62" t="str">
        <f t="shared" si="344"/>
        <v/>
      </c>
      <c r="AS331" s="43" t="s">
        <v>0</v>
      </c>
      <c r="AT331" s="78" t="str">
        <f t="shared" si="345"/>
        <v/>
      </c>
      <c r="AU331" s="43" t="s">
        <v>0</v>
      </c>
      <c r="AV331" s="280" t="str">
        <f t="shared" si="391"/>
        <v/>
      </c>
      <c r="AW331" s="43" t="s">
        <v>0</v>
      </c>
      <c r="AX331" s="97"/>
      <c r="AY331" s="99"/>
      <c r="AZ331" s="43" t="s">
        <v>0</v>
      </c>
      <c r="BA331" s="236" t="str">
        <f t="shared" si="346"/>
        <v/>
      </c>
      <c r="BB331" s="43" t="s">
        <v>0</v>
      </c>
      <c r="BC331" s="48" t="str">
        <f t="shared" si="347"/>
        <v/>
      </c>
      <c r="BD331" s="69" t="str">
        <f>IF(AX331&amp;AY331="","",MAX(BD$12:BD330)+1)</f>
        <v/>
      </c>
      <c r="BE331" s="248" t="str">
        <f t="shared" si="348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9"/>
        <v/>
      </c>
      <c r="BI331" s="27" t="str">
        <f t="shared" si="350"/>
        <v/>
      </c>
      <c r="BJ331" s="69" t="str">
        <f t="shared" si="351"/>
        <v/>
      </c>
      <c r="BK331" s="49" t="str">
        <f t="shared" si="352"/>
        <v/>
      </c>
      <c r="BL331" s="43" t="s">
        <v>0</v>
      </c>
      <c r="BM331" s="48" t="str">
        <f t="shared" si="353"/>
        <v/>
      </c>
      <c r="BN331" s="27" t="str">
        <f t="shared" si="354"/>
        <v/>
      </c>
      <c r="BO331" s="69" t="str">
        <f t="shared" si="355"/>
        <v/>
      </c>
      <c r="BP331" s="69" t="str">
        <f t="shared" si="316"/>
        <v/>
      </c>
      <c r="BQ331" s="27" t="str">
        <f t="shared" si="317"/>
        <v/>
      </c>
      <c r="BR331" s="27" t="str" cm="1">
        <f t="array" ref="BR331">IFERROR(""&amp;INDEX(regNatjecatelj_klub,DI331),"")</f>
        <v/>
      </c>
      <c r="BS331" s="82" t="str">
        <f t="shared" si="356"/>
        <v/>
      </c>
      <c r="BT331" s="62" t="str">
        <f t="shared" si="357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8"/>
        <v/>
      </c>
      <c r="CA331" s="27" t="str">
        <f t="shared" si="359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60"/>
        <v/>
      </c>
      <c r="CE331" s="27" t="str">
        <f>IF(BX331="","",MAX(CE$12:CE330)+1)</f>
        <v/>
      </c>
      <c r="CF331" s="27" t="str">
        <f t="shared" si="361"/>
        <v/>
      </c>
      <c r="CG331" s="62" t="str">
        <f t="shared" si="362"/>
        <v/>
      </c>
      <c r="CH331" s="43" t="s">
        <v>0</v>
      </c>
      <c r="CI331" s="16" t="str">
        <f t="shared" si="363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4"/>
        <v/>
      </c>
      <c r="CP331" s="69" t="str">
        <f t="shared" si="365"/>
        <v/>
      </c>
      <c r="CQ331" s="216" t="str">
        <f t="shared" si="366"/>
        <v/>
      </c>
      <c r="CR331" s="217" t="str">
        <f t="shared" si="392"/>
        <v/>
      </c>
      <c r="CS331" s="150" t="str">
        <f t="shared" si="318"/>
        <v/>
      </c>
      <c r="CT331" s="43" t="s">
        <v>0</v>
      </c>
      <c r="CU331" s="276" t="str">
        <f t="shared" si="367"/>
        <v xml:space="preserve">
</v>
      </c>
      <c r="CV331" s="43" t="s">
        <v>0</v>
      </c>
      <c r="CW331" s="236" t="str">
        <f t="shared" si="319"/>
        <v/>
      </c>
      <c r="CX331" t="s">
        <v>0</v>
      </c>
      <c r="CY331" s="119" t="str">
        <f t="shared" si="320"/>
        <v/>
      </c>
      <c r="CZ331" t="s">
        <v>0</v>
      </c>
      <c r="DA331" s="48" t="str">
        <f t="shared" si="321"/>
        <v/>
      </c>
      <c r="DB331" s="62" t="str">
        <f t="shared" si="322"/>
        <v/>
      </c>
      <c r="DC331" t="s">
        <v>0</v>
      </c>
      <c r="DD331" s="16" t="str">
        <f t="shared" si="368"/>
        <v/>
      </c>
      <c r="DE331" s="43" t="s">
        <v>0</v>
      </c>
      <c r="DF331" s="16" t="str">
        <f t="shared" si="369"/>
        <v/>
      </c>
      <c r="DG331" s="43" t="s">
        <v>0</v>
      </c>
      <c r="DH331" s="48" t="str">
        <f t="shared" si="370"/>
        <v/>
      </c>
      <c r="DI331" s="49" t="str">
        <f t="shared" si="371"/>
        <v/>
      </c>
      <c r="DJ331" s="43" t="s">
        <v>0</v>
      </c>
      <c r="DK331" s="48" t="str">
        <f t="shared" si="372"/>
        <v/>
      </c>
      <c r="DL331" s="49" t="str">
        <f t="shared" si="373"/>
        <v/>
      </c>
      <c r="DM331" s="43" t="s">
        <v>0</v>
      </c>
      <c r="DN331" s="48" t="str">
        <f t="shared" si="374"/>
        <v/>
      </c>
      <c r="DO331" s="49" t="str">
        <f t="shared" si="375"/>
        <v/>
      </c>
      <c r="DP331" s="43" t="s">
        <v>0</v>
      </c>
      <c r="DQ331" s="54" t="str">
        <f t="shared" si="376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7"/>
        <v/>
      </c>
      <c r="DU331" s="69" t="str">
        <f t="shared" si="323"/>
        <v/>
      </c>
      <c r="DV331" s="69" t="str">
        <f t="shared" si="378"/>
        <v/>
      </c>
      <c r="DW331" s="69" t="str">
        <f t="shared" si="379"/>
        <v/>
      </c>
      <c r="DX331" s="62" t="str">
        <f t="shared" si="380"/>
        <v/>
      </c>
      <c r="DY331" s="43" t="s">
        <v>0</v>
      </c>
      <c r="DZ331" s="54" t="str">
        <f>IF(AN331="","",MAX(DZ$12:DZ330)+1)</f>
        <v/>
      </c>
      <c r="EA331" s="69" t="str">
        <f t="shared" si="381"/>
        <v/>
      </c>
      <c r="EB331" s="69" t="str">
        <f t="shared" si="382"/>
        <v/>
      </c>
      <c r="EC331" s="69" t="str">
        <f t="shared" si="383"/>
        <v/>
      </c>
      <c r="ED331" s="69" t="str">
        <f t="shared" si="384"/>
        <v/>
      </c>
      <c r="EE331" s="69" t="str">
        <f t="shared" si="324"/>
        <v/>
      </c>
      <c r="EF331" s="69" t="str">
        <f t="shared" si="385"/>
        <v/>
      </c>
      <c r="EG331" s="69" t="str">
        <f t="shared" si="386"/>
        <v/>
      </c>
      <c r="EH331" s="69" t="str">
        <f t="shared" si="325"/>
        <v/>
      </c>
      <c r="EI331" s="69" t="str">
        <f t="shared" si="387"/>
        <v/>
      </c>
      <c r="EJ331" s="49" t="str">
        <f t="shared" si="388"/>
        <v/>
      </c>
      <c r="EK331" s="43" t="s">
        <v>0</v>
      </c>
      <c r="EL331" s="16" t="str">
        <f t="shared" si="389"/>
        <v/>
      </c>
      <c r="EM331" s="43" t="s">
        <v>0</v>
      </c>
      <c r="EN331" s="16" t="str">
        <f t="shared" si="326"/>
        <v/>
      </c>
      <c r="EO331" s="43" t="s">
        <v>0</v>
      </c>
      <c r="EP331" s="167" t="str">
        <f t="shared" si="390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7"/>
        <v/>
      </c>
      <c r="P332" s="43"/>
      <c r="Q332" s="48" t="str">
        <f t="shared" si="328"/>
        <v/>
      </c>
      <c r="R332" s="69" t="str">
        <f>IF(Q332="","",IF(COUNTIF(Q$12:Q331,Q332)=0,R331+1,R331))</f>
        <v/>
      </c>
      <c r="S332" s="69" t="str">
        <f t="shared" si="329"/>
        <v/>
      </c>
      <c r="T332" s="69" t="str">
        <f t="shared" si="330"/>
        <v/>
      </c>
      <c r="U332" s="62" t="str">
        <f t="shared" si="331"/>
        <v/>
      </c>
      <c r="V332" s="43" t="s">
        <v>0</v>
      </c>
      <c r="W332" s="209" t="str">
        <f t="shared" si="332"/>
        <v/>
      </c>
      <c r="X332" s="259" t="str">
        <f t="shared" si="333"/>
        <v/>
      </c>
      <c r="Y332" s="210" t="str">
        <f t="shared" si="315"/>
        <v/>
      </c>
      <c r="Z332" s="43" t="s">
        <v>0</v>
      </c>
      <c r="AA332" s="48" t="str">
        <f t="shared" si="334"/>
        <v/>
      </c>
      <c r="AB332" s="69" t="str">
        <f t="shared" si="335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6"/>
        <v/>
      </c>
      <c r="AI332" s="43" t="s">
        <v>0</v>
      </c>
      <c r="AJ332" s="209" t="str">
        <f t="shared" si="337"/>
        <v/>
      </c>
      <c r="AK332" s="150" t="str">
        <f t="shared" si="338"/>
        <v/>
      </c>
      <c r="AL332" s="43"/>
      <c r="AM332" s="48" t="str">
        <f t="shared" si="339"/>
        <v/>
      </c>
      <c r="AN332" s="27" t="str">
        <f t="shared" si="340"/>
        <v/>
      </c>
      <c r="AO332" s="69" t="str">
        <f t="shared" si="341"/>
        <v/>
      </c>
      <c r="AP332" s="69" t="str">
        <f t="shared" si="342"/>
        <v/>
      </c>
      <c r="AQ332" s="27" t="str">
        <f t="shared" si="343"/>
        <v/>
      </c>
      <c r="AR332" s="62" t="str">
        <f t="shared" si="344"/>
        <v/>
      </c>
      <c r="AS332" s="43" t="s">
        <v>0</v>
      </c>
      <c r="AT332" s="78" t="str">
        <f t="shared" si="345"/>
        <v/>
      </c>
      <c r="AU332" s="43" t="s">
        <v>0</v>
      </c>
      <c r="AV332" s="280" t="str">
        <f t="shared" si="391"/>
        <v/>
      </c>
      <c r="AW332" s="43" t="s">
        <v>0</v>
      </c>
      <c r="AX332" s="97"/>
      <c r="AY332" s="99"/>
      <c r="AZ332" s="43" t="s">
        <v>0</v>
      </c>
      <c r="BA332" s="236" t="str">
        <f t="shared" si="346"/>
        <v/>
      </c>
      <c r="BB332" s="43" t="s">
        <v>0</v>
      </c>
      <c r="BC332" s="48" t="str">
        <f t="shared" si="347"/>
        <v/>
      </c>
      <c r="BD332" s="69" t="str">
        <f>IF(AX332&amp;AY332="","",MAX(BD$12:BD331)+1)</f>
        <v/>
      </c>
      <c r="BE332" s="248" t="str">
        <f t="shared" si="348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9"/>
        <v/>
      </c>
      <c r="BI332" s="27" t="str">
        <f t="shared" si="350"/>
        <v/>
      </c>
      <c r="BJ332" s="69" t="str">
        <f t="shared" si="351"/>
        <v/>
      </c>
      <c r="BK332" s="49" t="str">
        <f t="shared" si="352"/>
        <v/>
      </c>
      <c r="BL332" s="43" t="s">
        <v>0</v>
      </c>
      <c r="BM332" s="48" t="str">
        <f t="shared" si="353"/>
        <v/>
      </c>
      <c r="BN332" s="27" t="str">
        <f t="shared" si="354"/>
        <v/>
      </c>
      <c r="BO332" s="69" t="str">
        <f t="shared" si="355"/>
        <v/>
      </c>
      <c r="BP332" s="69" t="str">
        <f t="shared" si="316"/>
        <v/>
      </c>
      <c r="BQ332" s="27" t="str">
        <f t="shared" si="317"/>
        <v/>
      </c>
      <c r="BR332" s="27" t="str" cm="1">
        <f t="array" ref="BR332">IFERROR(""&amp;INDEX(regNatjecatelj_klub,DI332),"")</f>
        <v/>
      </c>
      <c r="BS332" s="82" t="str">
        <f t="shared" si="356"/>
        <v/>
      </c>
      <c r="BT332" s="62" t="str">
        <f t="shared" si="357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8"/>
        <v/>
      </c>
      <c r="CA332" s="27" t="str">
        <f t="shared" si="359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60"/>
        <v/>
      </c>
      <c r="CE332" s="27" t="str">
        <f>IF(BX332="","",MAX(CE$12:CE331)+1)</f>
        <v/>
      </c>
      <c r="CF332" s="27" t="str">
        <f t="shared" si="361"/>
        <v/>
      </c>
      <c r="CG332" s="62" t="str">
        <f t="shared" si="362"/>
        <v/>
      </c>
      <c r="CH332" s="43" t="s">
        <v>0</v>
      </c>
      <c r="CI332" s="16" t="str">
        <f t="shared" si="363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4"/>
        <v/>
      </c>
      <c r="CP332" s="69" t="str">
        <f t="shared" si="365"/>
        <v/>
      </c>
      <c r="CQ332" s="216" t="str">
        <f t="shared" si="366"/>
        <v/>
      </c>
      <c r="CR332" s="217" t="str">
        <f t="shared" si="392"/>
        <v/>
      </c>
      <c r="CS332" s="150" t="str">
        <f t="shared" si="318"/>
        <v/>
      </c>
      <c r="CT332" s="43" t="s">
        <v>0</v>
      </c>
      <c r="CU332" s="276" t="str">
        <f t="shared" si="367"/>
        <v xml:space="preserve">
</v>
      </c>
      <c r="CV332" s="43" t="s">
        <v>0</v>
      </c>
      <c r="CW332" s="236" t="str">
        <f t="shared" si="319"/>
        <v/>
      </c>
      <c r="CX332" t="s">
        <v>0</v>
      </c>
      <c r="CY332" s="119" t="str">
        <f t="shared" si="320"/>
        <v/>
      </c>
      <c r="CZ332" t="s">
        <v>0</v>
      </c>
      <c r="DA332" s="48" t="str">
        <f t="shared" si="321"/>
        <v/>
      </c>
      <c r="DB332" s="62" t="str">
        <f t="shared" si="322"/>
        <v/>
      </c>
      <c r="DC332" t="s">
        <v>0</v>
      </c>
      <c r="DD332" s="16" t="str">
        <f t="shared" si="368"/>
        <v/>
      </c>
      <c r="DE332" s="43" t="s">
        <v>0</v>
      </c>
      <c r="DF332" s="16" t="str">
        <f t="shared" si="369"/>
        <v/>
      </c>
      <c r="DG332" s="43" t="s">
        <v>0</v>
      </c>
      <c r="DH332" s="48" t="str">
        <f t="shared" si="370"/>
        <v/>
      </c>
      <c r="DI332" s="49" t="str">
        <f t="shared" si="371"/>
        <v/>
      </c>
      <c r="DJ332" s="43" t="s">
        <v>0</v>
      </c>
      <c r="DK332" s="48" t="str">
        <f t="shared" si="372"/>
        <v/>
      </c>
      <c r="DL332" s="49" t="str">
        <f t="shared" si="373"/>
        <v/>
      </c>
      <c r="DM332" s="43" t="s">
        <v>0</v>
      </c>
      <c r="DN332" s="48" t="str">
        <f t="shared" si="374"/>
        <v/>
      </c>
      <c r="DO332" s="49" t="str">
        <f t="shared" si="375"/>
        <v/>
      </c>
      <c r="DP332" s="43" t="s">
        <v>0</v>
      </c>
      <c r="DQ332" s="54" t="str">
        <f t="shared" si="376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7"/>
        <v/>
      </c>
      <c r="DU332" s="69" t="str">
        <f t="shared" si="323"/>
        <v/>
      </c>
      <c r="DV332" s="69" t="str">
        <f t="shared" si="378"/>
        <v/>
      </c>
      <c r="DW332" s="69" t="str">
        <f t="shared" si="379"/>
        <v/>
      </c>
      <c r="DX332" s="62" t="str">
        <f t="shared" si="380"/>
        <v/>
      </c>
      <c r="DY332" s="43" t="s">
        <v>0</v>
      </c>
      <c r="DZ332" s="54" t="str">
        <f>IF(AN332="","",MAX(DZ$12:DZ331)+1)</f>
        <v/>
      </c>
      <c r="EA332" s="69" t="str">
        <f t="shared" si="381"/>
        <v/>
      </c>
      <c r="EB332" s="69" t="str">
        <f t="shared" si="382"/>
        <v/>
      </c>
      <c r="EC332" s="69" t="str">
        <f t="shared" si="383"/>
        <v/>
      </c>
      <c r="ED332" s="69" t="str">
        <f t="shared" si="384"/>
        <v/>
      </c>
      <c r="EE332" s="69" t="str">
        <f t="shared" si="324"/>
        <v/>
      </c>
      <c r="EF332" s="69" t="str">
        <f t="shared" si="385"/>
        <v/>
      </c>
      <c r="EG332" s="69" t="str">
        <f t="shared" si="386"/>
        <v/>
      </c>
      <c r="EH332" s="69" t="str">
        <f t="shared" si="325"/>
        <v/>
      </c>
      <c r="EI332" s="69" t="str">
        <f t="shared" si="387"/>
        <v/>
      </c>
      <c r="EJ332" s="49" t="str">
        <f t="shared" si="388"/>
        <v/>
      </c>
      <c r="EK332" s="43" t="s">
        <v>0</v>
      </c>
      <c r="EL332" s="16" t="str">
        <f t="shared" si="389"/>
        <v/>
      </c>
      <c r="EM332" s="43" t="s">
        <v>0</v>
      </c>
      <c r="EN332" s="16" t="str">
        <f t="shared" si="326"/>
        <v/>
      </c>
      <c r="EO332" s="43" t="s">
        <v>0</v>
      </c>
      <c r="EP332" s="167" t="str">
        <f t="shared" si="390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7"/>
        <v/>
      </c>
      <c r="P333" s="43"/>
      <c r="Q333" s="48" t="str">
        <f t="shared" si="328"/>
        <v/>
      </c>
      <c r="R333" s="69" t="str">
        <f>IF(Q333="","",IF(COUNTIF(Q$12:Q332,Q333)=0,R332+1,R332))</f>
        <v/>
      </c>
      <c r="S333" s="69" t="str">
        <f t="shared" si="329"/>
        <v/>
      </c>
      <c r="T333" s="69" t="str">
        <f t="shared" si="330"/>
        <v/>
      </c>
      <c r="U333" s="62" t="str">
        <f t="shared" si="331"/>
        <v/>
      </c>
      <c r="V333" s="43" t="s">
        <v>0</v>
      </c>
      <c r="W333" s="209" t="str">
        <f t="shared" si="332"/>
        <v/>
      </c>
      <c r="X333" s="259" t="str">
        <f t="shared" si="333"/>
        <v/>
      </c>
      <c r="Y333" s="210" t="str">
        <f t="shared" ref="Y333:Y396" si="393">IF(W333="","",INDEX(natKategorija_aliasId,MATCH(X333,natKategorija_stazaKatId,0)))</f>
        <v/>
      </c>
      <c r="Z333" s="43" t="s">
        <v>0</v>
      </c>
      <c r="AA333" s="48" t="str">
        <f t="shared" si="334"/>
        <v/>
      </c>
      <c r="AB333" s="69" t="str">
        <f t="shared" si="335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6"/>
        <v/>
      </c>
      <c r="AI333" s="43" t="s">
        <v>0</v>
      </c>
      <c r="AJ333" s="209" t="str">
        <f t="shared" si="337"/>
        <v/>
      </c>
      <c r="AK333" s="150" t="str">
        <f t="shared" si="338"/>
        <v/>
      </c>
      <c r="AL333" s="43"/>
      <c r="AM333" s="48" t="str">
        <f t="shared" si="339"/>
        <v/>
      </c>
      <c r="AN333" s="27" t="str">
        <f t="shared" si="340"/>
        <v/>
      </c>
      <c r="AO333" s="69" t="str">
        <f t="shared" si="341"/>
        <v/>
      </c>
      <c r="AP333" s="69" t="str">
        <f t="shared" si="342"/>
        <v/>
      </c>
      <c r="AQ333" s="27" t="str">
        <f t="shared" si="343"/>
        <v/>
      </c>
      <c r="AR333" s="62" t="str">
        <f t="shared" si="344"/>
        <v/>
      </c>
      <c r="AS333" s="43" t="s">
        <v>0</v>
      </c>
      <c r="AT333" s="78" t="str">
        <f t="shared" si="345"/>
        <v/>
      </c>
      <c r="AU333" s="43" t="s">
        <v>0</v>
      </c>
      <c r="AV333" s="280" t="str">
        <f t="shared" si="391"/>
        <v/>
      </c>
      <c r="AW333" s="43" t="s">
        <v>0</v>
      </c>
      <c r="AX333" s="97"/>
      <c r="AY333" s="99"/>
      <c r="AZ333" s="43" t="s">
        <v>0</v>
      </c>
      <c r="BA333" s="236" t="str">
        <f t="shared" si="346"/>
        <v/>
      </c>
      <c r="BB333" s="43" t="s">
        <v>0</v>
      </c>
      <c r="BC333" s="48" t="str">
        <f t="shared" si="347"/>
        <v/>
      </c>
      <c r="BD333" s="69" t="str">
        <f>IF(AX333&amp;AY333="","",MAX(BD$12:BD332)+1)</f>
        <v/>
      </c>
      <c r="BE333" s="248" t="str">
        <f t="shared" si="348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9"/>
        <v/>
      </c>
      <c r="BI333" s="27" t="str">
        <f t="shared" si="350"/>
        <v/>
      </c>
      <c r="BJ333" s="69" t="str">
        <f t="shared" si="351"/>
        <v/>
      </c>
      <c r="BK333" s="49" t="str">
        <f t="shared" si="352"/>
        <v/>
      </c>
      <c r="BL333" s="43" t="s">
        <v>0</v>
      </c>
      <c r="BM333" s="48" t="str">
        <f t="shared" si="353"/>
        <v/>
      </c>
      <c r="BN333" s="27" t="str">
        <f t="shared" si="354"/>
        <v/>
      </c>
      <c r="BO333" s="69" t="str">
        <f t="shared" si="355"/>
        <v/>
      </c>
      <c r="BP333" s="69" t="str">
        <f t="shared" ref="BP333:BP396" si="394">IF(BN333="","",IF(IFERROR(MATCH(BN333,regKlub_naziv,0),"")&lt;&gt;"","",IFERROR(INDEX(regKlub_alias_id,MATCH(BN333,regKlub_alias_alias,0)),"NEMA")))</f>
        <v/>
      </c>
      <c r="BQ333" s="27" t="str">
        <f t="shared" ref="BQ333:BQ396" si="395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6"/>
        <v/>
      </c>
      <c r="BT333" s="62" t="str">
        <f t="shared" si="357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8"/>
        <v/>
      </c>
      <c r="CA333" s="27" t="str">
        <f t="shared" si="359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60"/>
        <v/>
      </c>
      <c r="CE333" s="27" t="str">
        <f>IF(BX333="","",MAX(CE$12:CE332)+1)</f>
        <v/>
      </c>
      <c r="CF333" s="27" t="str">
        <f t="shared" si="361"/>
        <v/>
      </c>
      <c r="CG333" s="62" t="str">
        <f t="shared" si="362"/>
        <v/>
      </c>
      <c r="CH333" s="43" t="s">
        <v>0</v>
      </c>
      <c r="CI333" s="16" t="str">
        <f t="shared" si="363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4"/>
        <v/>
      </c>
      <c r="CP333" s="69" t="str">
        <f t="shared" si="365"/>
        <v/>
      </c>
      <c r="CQ333" s="216" t="str">
        <f t="shared" si="366"/>
        <v/>
      </c>
      <c r="CR333" s="217" t="str">
        <f t="shared" si="392"/>
        <v/>
      </c>
      <c r="CS333" s="150" t="str">
        <f t="shared" ref="CS333:CS396" si="396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7"/>
        <v xml:space="preserve">
</v>
      </c>
      <c r="CV333" s="43" t="s">
        <v>0</v>
      </c>
      <c r="CW333" s="236" t="str">
        <f t="shared" ref="CW333:CW396" si="397">IF(BF333="","",IF(AND(CY333&lt;&gt;"M",CY333&lt;&gt;"Ž"),1,""))</f>
        <v/>
      </c>
      <c r="CX333" t="s">
        <v>0</v>
      </c>
      <c r="CY333" s="119" t="str">
        <f t="shared" ref="CY333:CY396" si="398">IF(Q333="","",LEFT(INDEX(regKategorija_oznaka,MATCH(S333,regKategorija_id,0)),1))</f>
        <v/>
      </c>
      <c r="CZ333" t="s">
        <v>0</v>
      </c>
      <c r="DA333" s="48" t="str">
        <f t="shared" ref="DA333:DA396" si="399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0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8"/>
        <v/>
      </c>
      <c r="DE333" s="43" t="s">
        <v>0</v>
      </c>
      <c r="DF333" s="16" t="str">
        <f t="shared" si="369"/>
        <v/>
      </c>
      <c r="DG333" s="43" t="s">
        <v>0</v>
      </c>
      <c r="DH333" s="48" t="str">
        <f t="shared" si="370"/>
        <v/>
      </c>
      <c r="DI333" s="49" t="str">
        <f t="shared" si="371"/>
        <v/>
      </c>
      <c r="DJ333" s="43" t="s">
        <v>0</v>
      </c>
      <c r="DK333" s="48" t="str">
        <f t="shared" si="372"/>
        <v/>
      </c>
      <c r="DL333" s="49" t="str">
        <f t="shared" si="373"/>
        <v/>
      </c>
      <c r="DM333" s="43" t="s">
        <v>0</v>
      </c>
      <c r="DN333" s="48" t="str">
        <f t="shared" si="374"/>
        <v/>
      </c>
      <c r="DO333" s="49" t="str">
        <f t="shared" si="375"/>
        <v/>
      </c>
      <c r="DP333" s="43" t="s">
        <v>0</v>
      </c>
      <c r="DQ333" s="54" t="str">
        <f t="shared" si="376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7"/>
        <v/>
      </c>
      <c r="DU333" s="69" t="str">
        <f t="shared" ref="DU333:DU396" si="401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8"/>
        <v/>
      </c>
      <c r="DW333" s="69" t="str">
        <f t="shared" si="379"/>
        <v/>
      </c>
      <c r="DX333" s="62" t="str">
        <f t="shared" si="380"/>
        <v/>
      </c>
      <c r="DY333" s="43" t="s">
        <v>0</v>
      </c>
      <c r="DZ333" s="54" t="str">
        <f>IF(AN333="","",MAX(DZ$12:DZ332)+1)</f>
        <v/>
      </c>
      <c r="EA333" s="69" t="str">
        <f t="shared" si="381"/>
        <v/>
      </c>
      <c r="EB333" s="69" t="str">
        <f t="shared" si="382"/>
        <v/>
      </c>
      <c r="EC333" s="69" t="str">
        <f t="shared" si="383"/>
        <v/>
      </c>
      <c r="ED333" s="69" t="str">
        <f t="shared" si="384"/>
        <v/>
      </c>
      <c r="EE333" s="69" t="str">
        <f t="shared" ref="EE333:EE396" si="402">IF(O333="","",IF(data_trka_je_rangirana=0,0,IF(OR(DO333="",DO333="NEMA"),0,1)))</f>
        <v/>
      </c>
      <c r="EF333" s="69" t="str">
        <f t="shared" si="385"/>
        <v/>
      </c>
      <c r="EG333" s="69" t="str">
        <f t="shared" si="386"/>
        <v/>
      </c>
      <c r="EH333" s="69" t="str">
        <f t="shared" ref="EH333:EH396" si="403">IF(OR(AP333="",AP333="NEMA"),BD333,INDEX(regNatjecatelj_alias_id,MATCH(AP333,regNatjecatelj_alias_natjecateljId,0)))</f>
        <v/>
      </c>
      <c r="EI333" s="69" t="str">
        <f t="shared" si="387"/>
        <v/>
      </c>
      <c r="EJ333" s="49" t="str">
        <f t="shared" si="388"/>
        <v/>
      </c>
      <c r="EK333" s="43" t="s">
        <v>0</v>
      </c>
      <c r="EL333" s="16" t="str">
        <f t="shared" si="389"/>
        <v/>
      </c>
      <c r="EM333" s="43" t="s">
        <v>0</v>
      </c>
      <c r="EN333" s="16" t="str">
        <f t="shared" ref="EN333:EN396" si="404">IF(DZ333="","",IF(AND(EE333=1,ED333&lt;&gt;6),"UPDATE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0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5">IF(E334="","","ok")</f>
        <v/>
      </c>
      <c r="P334" s="43"/>
      <c r="Q334" s="48" t="str">
        <f t="shared" ref="Q334:Q397" si="406">IF(B334="","",B334)</f>
        <v/>
      </c>
      <c r="R334" s="69" t="str">
        <f>IF(Q334="","",IF(COUNTIF(Q$12:Q333,Q334)=0,R333+1,R333))</f>
        <v/>
      </c>
      <c r="S334" s="69" t="str">
        <f t="shared" ref="S334:S397" si="407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8">IF(Q334="","",IFERROR(INDEX(natStaza_id,MATCH(Q334,natStaza_kategorija,0)),""))</f>
        <v/>
      </c>
      <c r="U334" s="62" t="str">
        <f t="shared" ref="U334:U397" si="409">IF(T334="","",INDEX(natStaza_naziv,MATCH(T334,natStaza_id,0)))</f>
        <v/>
      </c>
      <c r="V334" s="43" t="s">
        <v>0</v>
      </c>
      <c r="W334" s="209" t="str">
        <f t="shared" ref="W334:W397" si="410">IF(O334="","",INDEX(regKategorija_oznaka,MATCH(S334,regKategorija_id,0)))</f>
        <v/>
      </c>
      <c r="X334" s="259" t="str">
        <f t="shared" ref="X334:X397" si="411">IF(W334="","",INDEX(natKategorija_stazaKatId,MATCH(S334,natKategorija_katRegId,0)))</f>
        <v/>
      </c>
      <c r="Y334" s="210" t="str">
        <f t="shared" si="393"/>
        <v/>
      </c>
      <c r="Z334" s="43" t="s">
        <v>0</v>
      </c>
      <c r="AA334" s="48" t="str">
        <f t="shared" ref="AA334:AA397" si="412">IF(O334="","",M334)</f>
        <v/>
      </c>
      <c r="AB334" s="69" t="str">
        <f t="shared" ref="AB334:AB397" si="413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4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5">IF(AB334="","",IF(AB334="NEMA",AC334,AA334))</f>
        <v/>
      </c>
      <c r="AK334" s="150" t="str">
        <f t="shared" ref="AK334:AK397" si="416">IF(AB334="","",IF(AB334="NEMA",AD334,AB334))</f>
        <v/>
      </c>
      <c r="AL334" s="43"/>
      <c r="AM334" s="48" t="str">
        <f t="shared" ref="AM334:AM397" si="417">IF(O334="","",D334)</f>
        <v/>
      </c>
      <c r="AN334" s="27" t="str">
        <f t="shared" ref="AN334:AN397" si="418">IF(O334="","",E334)</f>
        <v/>
      </c>
      <c r="AO334" s="69" t="str">
        <f t="shared" ref="AO334:AO397" si="419">IF(AN334="","",IFERROR(INDEX(regNatjecatelj_id,MATCH(AM334&amp;" – "&amp;AN334,regNatjecatelj_imePrezime,0)),"NEMA"))</f>
        <v/>
      </c>
      <c r="AP334" s="69" t="str">
        <f t="shared" ref="AP334:AP397" si="420">IF(AO334&lt;&gt;"NEMA","",IFERROR(INDEX(regNatjecatelj_alias_natjecateljId,MATCH(AM334&amp;" "&amp;AN334,regNatjecatelj_alias_alias,0)),"NEMA"))</f>
        <v/>
      </c>
      <c r="AQ334" s="27" t="str">
        <f t="shared" ref="AQ334:AQ397" si="421">IF(O334="","",IF(OR(AP334="",AP334="NEMA"),AM334,INDEX(regNatjecatelj_ime,MATCH(AP334,regNatjecatelj_id,0))))</f>
        <v/>
      </c>
      <c r="AR334" s="62" t="str">
        <f t="shared" ref="AR334:AR397" si="422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3">IF(OR(O334="",AP334&lt;&gt;"NEMA"),"",AM334&amp;" "&amp;AN334)</f>
        <v/>
      </c>
      <c r="AU334" s="43" t="s">
        <v>0</v>
      </c>
      <c r="AV334" s="280" t="str">
        <f t="shared" si="391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4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5">IF(AX334&amp;AY334="","",AT334)</f>
        <v/>
      </c>
      <c r="BD334" s="69" t="str">
        <f>IF(AX334&amp;AY334="","",MAX(BD$12:BD333)+1)</f>
        <v/>
      </c>
      <c r="BE334" s="248" t="str">
        <f t="shared" ref="BE334:BE397" si="426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7">IF(O334="","",IF(BE334="",AQ334,IF(BE334="NEMA",AX334,INDEX(regNatjecatelj_ime,MATCH(BE334,regNatjecatelj_id,0)))))</f>
        <v/>
      </c>
      <c r="BI334" s="27" t="str">
        <f t="shared" ref="BI334:BI397" si="428">IF(O334="","",IF(BE334="",AR334,IF(BE334="NEMA",AY334,INDEX(regNatjecatelj_prezime,MATCH(BE334,regNatjecatelj_id,0)))))</f>
        <v/>
      </c>
      <c r="BJ334" s="69" t="str">
        <f t="shared" ref="BJ334:BJ397" si="429">IF(AND(AP334&lt;&gt;"",AP334&lt;&gt;"NEMA"),AP334,IF(BD334&lt;&gt;"",BD334,""))</f>
        <v/>
      </c>
      <c r="BK334" s="49" t="str">
        <f t="shared" ref="BK334:BK397" si="430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1">IF(O334="","",J334)</f>
        <v/>
      </c>
      <c r="BN334" s="27" t="str">
        <f t="shared" ref="BN334:BN397" si="432">IF(O334="","",K334)</f>
        <v/>
      </c>
      <c r="BO334" s="69" t="str">
        <f t="shared" ref="BO334:BO397" si="433">IF(BN334="","",IFERROR(INDEX(regKlub_id,MATCH(BN334,regKlub_naziv,0)),"NEMA"))</f>
        <v/>
      </c>
      <c r="BP334" s="69" t="str">
        <f t="shared" si="394"/>
        <v/>
      </c>
      <c r="BQ334" s="27" t="str">
        <f t="shared" si="395"/>
        <v/>
      </c>
      <c r="BR334" s="27" t="str" cm="1">
        <f t="array" ref="BR334">IFERROR(""&amp;INDEX(regNatjecatelj_klub,DI334),"")</f>
        <v/>
      </c>
      <c r="BS334" s="82" t="str">
        <f t="shared" ref="BS334:BS397" si="434">IF(BQ334=BR334,"",IF(BR334="","",1))</f>
        <v/>
      </c>
      <c r="BT334" s="62" t="str">
        <f t="shared" ref="BT334:BT397" si="435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6">IF(BX334="","",IFERROR(INDEX(regKlub_id,MATCH(BX334,regKlub_naziv,0)),"NEMA"))</f>
        <v/>
      </c>
      <c r="CA334" s="27" t="str">
        <f t="shared" ref="CA334:CA397" si="437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9">IF(BX334="","",IF(CB334="",INDEX(regKlub_id,MATCH(BX334,regKlub_naziv,0)),CB334))</f>
        <v/>
      </c>
      <c r="CG334" s="62" t="str">
        <f t="shared" ref="CG334:CG397" si="44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2">IF(G334="","",G334)</f>
        <v/>
      </c>
      <c r="CP334" s="69" t="str">
        <f t="shared" ref="CP334:CP397" si="443">IF(H334="","",H334)</f>
        <v/>
      </c>
      <c r="CQ334" s="216" t="str">
        <f t="shared" ref="CQ334:CQ397" si="44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2"/>
        <v/>
      </c>
      <c r="CS334" s="150" t="str">
        <f t="shared" si="396"/>
        <v/>
      </c>
      <c r="CT334" s="43" t="s">
        <v>0</v>
      </c>
      <c r="CU334" s="276" t="str">
        <f t="shared" ref="CU334:CU397" si="44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7"/>
        <v/>
      </c>
      <c r="CX334" t="s">
        <v>0</v>
      </c>
      <c r="CY334" s="119" t="str">
        <f t="shared" si="398"/>
        <v/>
      </c>
      <c r="CZ334" t="s">
        <v>0</v>
      </c>
      <c r="DA334" s="48" t="str">
        <f t="shared" si="399"/>
        <v/>
      </c>
      <c r="DB334" s="62" t="str">
        <f t="shared" si="400"/>
        <v/>
      </c>
      <c r="DC334" t="s">
        <v>0</v>
      </c>
      <c r="DD334" s="16" t="str">
        <f t="shared" ref="DD334:DD397" si="446">IF(DA334="",DB334,DA334&amp;" "&amp;DB334)</f>
        <v/>
      </c>
      <c r="DE334" s="43" t="s">
        <v>0</v>
      </c>
      <c r="DF334" s="16" t="str">
        <f t="shared" ref="DF334:DF397" si="447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8">IF(O334="","",BH334&amp;" – "&amp;BI334)</f>
        <v/>
      </c>
      <c r="DI334" s="49" t="str">
        <f t="shared" ref="DI334:DI397" si="449">IF(DH334="","",IFERROR(MATCH(DH334,regNatjecatelj_imePrezime,0),"NEMA"))</f>
        <v/>
      </c>
      <c r="DJ334" s="43" t="s">
        <v>0</v>
      </c>
      <c r="DK334" s="48" t="str">
        <f t="shared" ref="DK334:DK397" si="450">IF(O334="","",DH334 &amp; IF(CK334="",""," – " &amp; CK334))</f>
        <v/>
      </c>
      <c r="DL334" s="49" t="str">
        <f t="shared" ref="DL334:DL397" si="451">IF(DK334="","",IFERROR(MATCH(DK334,regNatjecatelj_imePrezimeKlub,0),"NEMA"))</f>
        <v/>
      </c>
      <c r="DM334" s="43" t="s">
        <v>0</v>
      </c>
      <c r="DN334" s="48" t="str">
        <f t="shared" ref="DN334:DN397" si="452">IF(O334="","",DK334 &amp; IF(W334="",""," – " &amp; W334))</f>
        <v/>
      </c>
      <c r="DO334" s="49" t="str">
        <f t="shared" ref="DO334:DO397" si="453">IF(DN334="","",IFERROR(MATCH(DN334,regNatjecatelj_imePrezimeKlubKategorija,0),"NEMA"))</f>
        <v/>
      </c>
      <c r="DP334" s="43" t="s">
        <v>0</v>
      </c>
      <c r="DQ334" s="54" t="str">
        <f t="shared" ref="DQ334:DQ397" si="454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5">IF(AN334="","",IF(BF334&lt;&gt;"","novo",IF(AP334="","imepre","imepre(ali)")))</f>
        <v/>
      </c>
      <c r="DU334" s="69" t="str">
        <f t="shared" si="401"/>
        <v/>
      </c>
      <c r="DV334" s="69" t="str">
        <f t="shared" ref="DV334:DV397" si="456">IF(AN334="","","kat"&amp;IF(AND(W334&lt;&gt;Q334,Q334&lt;&gt;"Open"),"(ali)",""))</f>
        <v/>
      </c>
      <c r="DW334" s="69" t="str">
        <f t="shared" ref="DW334:DW397" si="457">IF(OR(CQ334&lt;&gt;"",CS334=2),"ot","")</f>
        <v/>
      </c>
      <c r="DX334" s="62" t="str">
        <f t="shared" ref="DX334:DX397" si="458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9">IF(AQ334="","",X334)</f>
        <v/>
      </c>
      <c r="EB334" s="69" t="str">
        <f t="shared" ref="EB334:EB397" si="460">IF(DR334="","",DR334)</f>
        <v/>
      </c>
      <c r="EC334" s="69" t="str">
        <f t="shared" ref="EC334:EC397" si="461">IF(CR334="","",CR334)</f>
        <v/>
      </c>
      <c r="ED334" s="69" t="str">
        <f t="shared" ref="ED334:ED397" si="462">IF(CS334="","",IF(AND(EC334="",CS334=1),6,CS334))</f>
        <v/>
      </c>
      <c r="EE334" s="69" t="str">
        <f t="shared" si="402"/>
        <v/>
      </c>
      <c r="EF334" s="69" t="str">
        <f t="shared" ref="EF334:EF397" si="463">IF(DZ334="","",INDEX(regUparivanje_id,MATCH(DX334,regUparivanje_oznaka,0)))</f>
        <v/>
      </c>
      <c r="EG334" s="69" t="str">
        <f t="shared" ref="EG334:EG397" si="464">IF(CS334="","",CP334)</f>
        <v/>
      </c>
      <c r="EH334" s="69" t="str">
        <f t="shared" si="403"/>
        <v/>
      </c>
      <c r="EI334" s="69" t="str">
        <f t="shared" ref="EI334:EI397" si="465">IF(CM334="","",CM334)</f>
        <v/>
      </c>
      <c r="EJ334" s="49" t="str">
        <f t="shared" ref="EJ334:EJ397" si="466">IF(Y334="","",Y334)</f>
        <v/>
      </c>
      <c r="EK334" s="43" t="s">
        <v>0</v>
      </c>
      <c r="EL334" s="16" t="str">
        <f t="shared" ref="EL334:EL397" si="467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4"/>
        <v/>
      </c>
      <c r="EO334" s="43" t="s">
        <v>0</v>
      </c>
      <c r="EP334" s="167" t="str">
        <f t="shared" ref="EP334:EP397" si="468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5"/>
        <v/>
      </c>
      <c r="P335" s="43"/>
      <c r="Q335" s="48" t="str">
        <f t="shared" si="406"/>
        <v/>
      </c>
      <c r="R335" s="69" t="str">
        <f>IF(Q335="","",IF(COUNTIF(Q$12:Q334,Q335)=0,R334+1,R334))</f>
        <v/>
      </c>
      <c r="S335" s="69" t="str">
        <f t="shared" si="407"/>
        <v/>
      </c>
      <c r="T335" s="69" t="str">
        <f t="shared" si="408"/>
        <v/>
      </c>
      <c r="U335" s="62" t="str">
        <f t="shared" si="409"/>
        <v/>
      </c>
      <c r="V335" s="43" t="s">
        <v>0</v>
      </c>
      <c r="W335" s="209" t="str">
        <f t="shared" si="410"/>
        <v/>
      </c>
      <c r="X335" s="259" t="str">
        <f t="shared" si="411"/>
        <v/>
      </c>
      <c r="Y335" s="210" t="str">
        <f t="shared" si="393"/>
        <v/>
      </c>
      <c r="Z335" s="43" t="s">
        <v>0</v>
      </c>
      <c r="AA335" s="48" t="str">
        <f t="shared" si="412"/>
        <v/>
      </c>
      <c r="AB335" s="69" t="str">
        <f t="shared" si="413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4"/>
        <v/>
      </c>
      <c r="AI335" s="43" t="s">
        <v>0</v>
      </c>
      <c r="AJ335" s="209" t="str">
        <f t="shared" si="415"/>
        <v/>
      </c>
      <c r="AK335" s="150" t="str">
        <f t="shared" si="416"/>
        <v/>
      </c>
      <c r="AL335" s="43"/>
      <c r="AM335" s="48" t="str">
        <f t="shared" si="417"/>
        <v/>
      </c>
      <c r="AN335" s="27" t="str">
        <f t="shared" si="418"/>
        <v/>
      </c>
      <c r="AO335" s="69" t="str">
        <f t="shared" si="419"/>
        <v/>
      </c>
      <c r="AP335" s="69" t="str">
        <f t="shared" si="420"/>
        <v/>
      </c>
      <c r="AQ335" s="27" t="str">
        <f t="shared" si="421"/>
        <v/>
      </c>
      <c r="AR335" s="62" t="str">
        <f t="shared" si="422"/>
        <v/>
      </c>
      <c r="AS335" s="43" t="s">
        <v>0</v>
      </c>
      <c r="AT335" s="78" t="str">
        <f t="shared" si="423"/>
        <v/>
      </c>
      <c r="AU335" s="43" t="s">
        <v>0</v>
      </c>
      <c r="AV335" s="280" t="str">
        <f t="shared" si="391"/>
        <v/>
      </c>
      <c r="AW335" s="43" t="s">
        <v>0</v>
      </c>
      <c r="AX335" s="97"/>
      <c r="AY335" s="99"/>
      <c r="AZ335" s="43" t="s">
        <v>0</v>
      </c>
      <c r="BA335" s="236" t="str">
        <f t="shared" si="424"/>
        <v/>
      </c>
      <c r="BB335" s="43" t="s">
        <v>0</v>
      </c>
      <c r="BC335" s="48" t="str">
        <f t="shared" si="425"/>
        <v/>
      </c>
      <c r="BD335" s="69" t="str">
        <f>IF(AX335&amp;AY335="","",MAX(BD$12:BD334)+1)</f>
        <v/>
      </c>
      <c r="BE335" s="248" t="str">
        <f t="shared" si="426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7"/>
        <v/>
      </c>
      <c r="BI335" s="27" t="str">
        <f t="shared" si="428"/>
        <v/>
      </c>
      <c r="BJ335" s="69" t="str">
        <f t="shared" si="429"/>
        <v/>
      </c>
      <c r="BK335" s="49" t="str">
        <f t="shared" si="430"/>
        <v/>
      </c>
      <c r="BL335" s="43" t="s">
        <v>0</v>
      </c>
      <c r="BM335" s="48" t="str">
        <f t="shared" si="431"/>
        <v/>
      </c>
      <c r="BN335" s="27" t="str">
        <f t="shared" si="432"/>
        <v/>
      </c>
      <c r="BO335" s="69" t="str">
        <f t="shared" si="433"/>
        <v/>
      </c>
      <c r="BP335" s="69" t="str">
        <f t="shared" si="394"/>
        <v/>
      </c>
      <c r="BQ335" s="27" t="str">
        <f t="shared" si="395"/>
        <v/>
      </c>
      <c r="BR335" s="27" t="str" cm="1">
        <f t="array" ref="BR335">IFERROR(""&amp;INDEX(regNatjecatelj_klub,DI335),"")</f>
        <v/>
      </c>
      <c r="BS335" s="82" t="str">
        <f t="shared" si="434"/>
        <v/>
      </c>
      <c r="BT335" s="62" t="str">
        <f t="shared" si="435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6"/>
        <v/>
      </c>
      <c r="CA335" s="27" t="str">
        <f t="shared" si="437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8"/>
        <v/>
      </c>
      <c r="CE335" s="27" t="str">
        <f>IF(BX335="","",MAX(CE$12:CE334)+1)</f>
        <v/>
      </c>
      <c r="CF335" s="27" t="str">
        <f t="shared" si="439"/>
        <v/>
      </c>
      <c r="CG335" s="62" t="str">
        <f t="shared" si="440"/>
        <v/>
      </c>
      <c r="CH335" s="43" t="s">
        <v>0</v>
      </c>
      <c r="CI335" s="16" t="str">
        <f t="shared" si="44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2"/>
        <v/>
      </c>
      <c r="CP335" s="69" t="str">
        <f t="shared" si="443"/>
        <v/>
      </c>
      <c r="CQ335" s="216" t="str">
        <f t="shared" si="444"/>
        <v/>
      </c>
      <c r="CR335" s="217" t="str">
        <f t="shared" si="392"/>
        <v/>
      </c>
      <c r="CS335" s="150" t="str">
        <f t="shared" si="396"/>
        <v/>
      </c>
      <c r="CT335" s="43" t="s">
        <v>0</v>
      </c>
      <c r="CU335" s="276" t="str">
        <f t="shared" si="445"/>
        <v xml:space="preserve">
</v>
      </c>
      <c r="CV335" s="43" t="s">
        <v>0</v>
      </c>
      <c r="CW335" s="236" t="str">
        <f t="shared" si="397"/>
        <v/>
      </c>
      <c r="CX335" t="s">
        <v>0</v>
      </c>
      <c r="CY335" s="119" t="str">
        <f t="shared" si="398"/>
        <v/>
      </c>
      <c r="CZ335" t="s">
        <v>0</v>
      </c>
      <c r="DA335" s="48" t="str">
        <f t="shared" si="399"/>
        <v/>
      </c>
      <c r="DB335" s="62" t="str">
        <f t="shared" si="400"/>
        <v/>
      </c>
      <c r="DC335" t="s">
        <v>0</v>
      </c>
      <c r="DD335" s="16" t="str">
        <f t="shared" si="446"/>
        <v/>
      </c>
      <c r="DE335" s="43" t="s">
        <v>0</v>
      </c>
      <c r="DF335" s="16" t="str">
        <f t="shared" si="447"/>
        <v/>
      </c>
      <c r="DG335" s="43" t="s">
        <v>0</v>
      </c>
      <c r="DH335" s="48" t="str">
        <f t="shared" si="448"/>
        <v/>
      </c>
      <c r="DI335" s="49" t="str">
        <f t="shared" si="449"/>
        <v/>
      </c>
      <c r="DJ335" s="43" t="s">
        <v>0</v>
      </c>
      <c r="DK335" s="48" t="str">
        <f t="shared" si="450"/>
        <v/>
      </c>
      <c r="DL335" s="49" t="str">
        <f t="shared" si="451"/>
        <v/>
      </c>
      <c r="DM335" s="43" t="s">
        <v>0</v>
      </c>
      <c r="DN335" s="48" t="str">
        <f t="shared" si="452"/>
        <v/>
      </c>
      <c r="DO335" s="49" t="str">
        <f t="shared" si="453"/>
        <v/>
      </c>
      <c r="DP335" s="43" t="s">
        <v>0</v>
      </c>
      <c r="DQ335" s="54" t="str">
        <f t="shared" si="454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5"/>
        <v/>
      </c>
      <c r="DU335" s="69" t="str">
        <f t="shared" si="401"/>
        <v/>
      </c>
      <c r="DV335" s="69" t="str">
        <f t="shared" si="456"/>
        <v/>
      </c>
      <c r="DW335" s="69" t="str">
        <f t="shared" si="457"/>
        <v/>
      </c>
      <c r="DX335" s="62" t="str">
        <f t="shared" si="458"/>
        <v/>
      </c>
      <c r="DY335" s="43" t="s">
        <v>0</v>
      </c>
      <c r="DZ335" s="54" t="str">
        <f>IF(AN335="","",MAX(DZ$12:DZ334)+1)</f>
        <v/>
      </c>
      <c r="EA335" s="69" t="str">
        <f t="shared" si="459"/>
        <v/>
      </c>
      <c r="EB335" s="69" t="str">
        <f t="shared" si="460"/>
        <v/>
      </c>
      <c r="EC335" s="69" t="str">
        <f t="shared" si="461"/>
        <v/>
      </c>
      <c r="ED335" s="69" t="str">
        <f t="shared" si="462"/>
        <v/>
      </c>
      <c r="EE335" s="69" t="str">
        <f t="shared" si="402"/>
        <v/>
      </c>
      <c r="EF335" s="69" t="str">
        <f t="shared" si="463"/>
        <v/>
      </c>
      <c r="EG335" s="69" t="str">
        <f t="shared" si="464"/>
        <v/>
      </c>
      <c r="EH335" s="69" t="str">
        <f t="shared" si="403"/>
        <v/>
      </c>
      <c r="EI335" s="69" t="str">
        <f t="shared" si="465"/>
        <v/>
      </c>
      <c r="EJ335" s="49" t="str">
        <f t="shared" si="466"/>
        <v/>
      </c>
      <c r="EK335" s="43" t="s">
        <v>0</v>
      </c>
      <c r="EL335" s="16" t="str">
        <f t="shared" si="467"/>
        <v/>
      </c>
      <c r="EM335" s="43" t="s">
        <v>0</v>
      </c>
      <c r="EN335" s="16" t="str">
        <f t="shared" si="404"/>
        <v/>
      </c>
      <c r="EO335" s="43" t="s">
        <v>0</v>
      </c>
      <c r="EP335" s="167" t="str">
        <f t="shared" si="468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5"/>
        <v/>
      </c>
      <c r="P336" s="43"/>
      <c r="Q336" s="48" t="str">
        <f t="shared" si="406"/>
        <v/>
      </c>
      <c r="R336" s="69" t="str">
        <f>IF(Q336="","",IF(COUNTIF(Q$12:Q335,Q336)=0,R335+1,R335))</f>
        <v/>
      </c>
      <c r="S336" s="69" t="str">
        <f t="shared" si="407"/>
        <v/>
      </c>
      <c r="T336" s="69" t="str">
        <f t="shared" si="408"/>
        <v/>
      </c>
      <c r="U336" s="62" t="str">
        <f t="shared" si="409"/>
        <v/>
      </c>
      <c r="V336" s="43" t="s">
        <v>0</v>
      </c>
      <c r="W336" s="209" t="str">
        <f t="shared" si="410"/>
        <v/>
      </c>
      <c r="X336" s="259" t="str">
        <f t="shared" si="411"/>
        <v/>
      </c>
      <c r="Y336" s="210" t="str">
        <f t="shared" si="393"/>
        <v/>
      </c>
      <c r="Z336" s="43" t="s">
        <v>0</v>
      </c>
      <c r="AA336" s="48" t="str">
        <f t="shared" si="412"/>
        <v/>
      </c>
      <c r="AB336" s="69" t="str">
        <f t="shared" si="413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4"/>
        <v/>
      </c>
      <c r="AI336" s="43" t="s">
        <v>0</v>
      </c>
      <c r="AJ336" s="209" t="str">
        <f t="shared" si="415"/>
        <v/>
      </c>
      <c r="AK336" s="150" t="str">
        <f t="shared" si="416"/>
        <v/>
      </c>
      <c r="AL336" s="43"/>
      <c r="AM336" s="48" t="str">
        <f t="shared" si="417"/>
        <v/>
      </c>
      <c r="AN336" s="27" t="str">
        <f t="shared" si="418"/>
        <v/>
      </c>
      <c r="AO336" s="69" t="str">
        <f t="shared" si="419"/>
        <v/>
      </c>
      <c r="AP336" s="69" t="str">
        <f t="shared" si="420"/>
        <v/>
      </c>
      <c r="AQ336" s="27" t="str">
        <f t="shared" si="421"/>
        <v/>
      </c>
      <c r="AR336" s="62" t="str">
        <f t="shared" si="422"/>
        <v/>
      </c>
      <c r="AS336" s="43" t="s">
        <v>0</v>
      </c>
      <c r="AT336" s="78" t="str">
        <f t="shared" si="423"/>
        <v/>
      </c>
      <c r="AU336" s="43" t="s">
        <v>0</v>
      </c>
      <c r="AV336" s="280" t="str">
        <f t="shared" si="391"/>
        <v/>
      </c>
      <c r="AW336" s="43" t="s">
        <v>0</v>
      </c>
      <c r="AX336" s="97"/>
      <c r="AY336" s="99"/>
      <c r="AZ336" s="43" t="s">
        <v>0</v>
      </c>
      <c r="BA336" s="236" t="str">
        <f t="shared" si="424"/>
        <v/>
      </c>
      <c r="BB336" s="43" t="s">
        <v>0</v>
      </c>
      <c r="BC336" s="48" t="str">
        <f t="shared" si="425"/>
        <v/>
      </c>
      <c r="BD336" s="69" t="str">
        <f>IF(AX336&amp;AY336="","",MAX(BD$12:BD335)+1)</f>
        <v/>
      </c>
      <c r="BE336" s="248" t="str">
        <f t="shared" si="426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7"/>
        <v/>
      </c>
      <c r="BI336" s="27" t="str">
        <f t="shared" si="428"/>
        <v/>
      </c>
      <c r="BJ336" s="69" t="str">
        <f t="shared" si="429"/>
        <v/>
      </c>
      <c r="BK336" s="49" t="str">
        <f t="shared" si="430"/>
        <v/>
      </c>
      <c r="BL336" s="43" t="s">
        <v>0</v>
      </c>
      <c r="BM336" s="48" t="str">
        <f t="shared" si="431"/>
        <v/>
      </c>
      <c r="BN336" s="27" t="str">
        <f t="shared" si="432"/>
        <v/>
      </c>
      <c r="BO336" s="69" t="str">
        <f t="shared" si="433"/>
        <v/>
      </c>
      <c r="BP336" s="69" t="str">
        <f t="shared" si="394"/>
        <v/>
      </c>
      <c r="BQ336" s="27" t="str">
        <f t="shared" si="395"/>
        <v/>
      </c>
      <c r="BR336" s="27" t="str" cm="1">
        <f t="array" ref="BR336">IFERROR(""&amp;INDEX(regNatjecatelj_klub,DI336),"")</f>
        <v/>
      </c>
      <c r="BS336" s="82" t="str">
        <f t="shared" si="434"/>
        <v/>
      </c>
      <c r="BT336" s="62" t="str">
        <f t="shared" si="435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6"/>
        <v/>
      </c>
      <c r="CA336" s="27" t="str">
        <f t="shared" si="437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8"/>
        <v/>
      </c>
      <c r="CE336" s="27" t="str">
        <f>IF(BX336="","",MAX(CE$12:CE335)+1)</f>
        <v/>
      </c>
      <c r="CF336" s="27" t="str">
        <f t="shared" si="439"/>
        <v/>
      </c>
      <c r="CG336" s="62" t="str">
        <f t="shared" si="440"/>
        <v/>
      </c>
      <c r="CH336" s="43" t="s">
        <v>0</v>
      </c>
      <c r="CI336" s="16" t="str">
        <f t="shared" si="44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2"/>
        <v/>
      </c>
      <c r="CP336" s="69" t="str">
        <f t="shared" si="443"/>
        <v/>
      </c>
      <c r="CQ336" s="216" t="str">
        <f t="shared" si="444"/>
        <v/>
      </c>
      <c r="CR336" s="217" t="str">
        <f t="shared" si="392"/>
        <v/>
      </c>
      <c r="CS336" s="150" t="str">
        <f t="shared" si="396"/>
        <v/>
      </c>
      <c r="CT336" s="43" t="s">
        <v>0</v>
      </c>
      <c r="CU336" s="276" t="str">
        <f t="shared" si="445"/>
        <v xml:space="preserve">
</v>
      </c>
      <c r="CV336" s="43" t="s">
        <v>0</v>
      </c>
      <c r="CW336" s="236" t="str">
        <f t="shared" si="397"/>
        <v/>
      </c>
      <c r="CX336" t="s">
        <v>0</v>
      </c>
      <c r="CY336" s="119" t="str">
        <f t="shared" si="398"/>
        <v/>
      </c>
      <c r="CZ336" t="s">
        <v>0</v>
      </c>
      <c r="DA336" s="48" t="str">
        <f t="shared" si="399"/>
        <v/>
      </c>
      <c r="DB336" s="62" t="str">
        <f t="shared" si="400"/>
        <v/>
      </c>
      <c r="DC336" t="s">
        <v>0</v>
      </c>
      <c r="DD336" s="16" t="str">
        <f t="shared" si="446"/>
        <v/>
      </c>
      <c r="DE336" s="43" t="s">
        <v>0</v>
      </c>
      <c r="DF336" s="16" t="str">
        <f t="shared" si="447"/>
        <v/>
      </c>
      <c r="DG336" s="43" t="s">
        <v>0</v>
      </c>
      <c r="DH336" s="48" t="str">
        <f t="shared" si="448"/>
        <v/>
      </c>
      <c r="DI336" s="49" t="str">
        <f t="shared" si="449"/>
        <v/>
      </c>
      <c r="DJ336" s="43" t="s">
        <v>0</v>
      </c>
      <c r="DK336" s="48" t="str">
        <f t="shared" si="450"/>
        <v/>
      </c>
      <c r="DL336" s="49" t="str">
        <f t="shared" si="451"/>
        <v/>
      </c>
      <c r="DM336" s="43" t="s">
        <v>0</v>
      </c>
      <c r="DN336" s="48" t="str">
        <f t="shared" si="452"/>
        <v/>
      </c>
      <c r="DO336" s="49" t="str">
        <f t="shared" si="453"/>
        <v/>
      </c>
      <c r="DP336" s="43" t="s">
        <v>0</v>
      </c>
      <c r="DQ336" s="54" t="str">
        <f t="shared" si="454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5"/>
        <v/>
      </c>
      <c r="DU336" s="69" t="str">
        <f t="shared" si="401"/>
        <v/>
      </c>
      <c r="DV336" s="69" t="str">
        <f t="shared" si="456"/>
        <v/>
      </c>
      <c r="DW336" s="69" t="str">
        <f t="shared" si="457"/>
        <v/>
      </c>
      <c r="DX336" s="62" t="str">
        <f t="shared" si="458"/>
        <v/>
      </c>
      <c r="DY336" s="43" t="s">
        <v>0</v>
      </c>
      <c r="DZ336" s="54" t="str">
        <f>IF(AN336="","",MAX(DZ$12:DZ335)+1)</f>
        <v/>
      </c>
      <c r="EA336" s="69" t="str">
        <f t="shared" si="459"/>
        <v/>
      </c>
      <c r="EB336" s="69" t="str">
        <f t="shared" si="460"/>
        <v/>
      </c>
      <c r="EC336" s="69" t="str">
        <f t="shared" si="461"/>
        <v/>
      </c>
      <c r="ED336" s="69" t="str">
        <f t="shared" si="462"/>
        <v/>
      </c>
      <c r="EE336" s="69" t="str">
        <f t="shared" si="402"/>
        <v/>
      </c>
      <c r="EF336" s="69" t="str">
        <f t="shared" si="463"/>
        <v/>
      </c>
      <c r="EG336" s="69" t="str">
        <f t="shared" si="464"/>
        <v/>
      </c>
      <c r="EH336" s="69" t="str">
        <f t="shared" si="403"/>
        <v/>
      </c>
      <c r="EI336" s="69" t="str">
        <f t="shared" si="465"/>
        <v/>
      </c>
      <c r="EJ336" s="49" t="str">
        <f t="shared" si="466"/>
        <v/>
      </c>
      <c r="EK336" s="43" t="s">
        <v>0</v>
      </c>
      <c r="EL336" s="16" t="str">
        <f t="shared" si="467"/>
        <v/>
      </c>
      <c r="EM336" s="43" t="s">
        <v>0</v>
      </c>
      <c r="EN336" s="16" t="str">
        <f t="shared" si="404"/>
        <v/>
      </c>
      <c r="EO336" s="43" t="s">
        <v>0</v>
      </c>
      <c r="EP336" s="167" t="str">
        <f t="shared" si="468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5"/>
        <v/>
      </c>
      <c r="P337" s="43"/>
      <c r="Q337" s="48" t="str">
        <f t="shared" si="406"/>
        <v/>
      </c>
      <c r="R337" s="69" t="str">
        <f>IF(Q337="","",IF(COUNTIF(Q$12:Q336,Q337)=0,R336+1,R336))</f>
        <v/>
      </c>
      <c r="S337" s="69" t="str">
        <f t="shared" si="407"/>
        <v/>
      </c>
      <c r="T337" s="69" t="str">
        <f t="shared" si="408"/>
        <v/>
      </c>
      <c r="U337" s="62" t="str">
        <f t="shared" si="409"/>
        <v/>
      </c>
      <c r="V337" s="43" t="s">
        <v>0</v>
      </c>
      <c r="W337" s="209" t="str">
        <f t="shared" si="410"/>
        <v/>
      </c>
      <c r="X337" s="259" t="str">
        <f t="shared" si="411"/>
        <v/>
      </c>
      <c r="Y337" s="210" t="str">
        <f t="shared" si="393"/>
        <v/>
      </c>
      <c r="Z337" s="43" t="s">
        <v>0</v>
      </c>
      <c r="AA337" s="48" t="str">
        <f t="shared" si="412"/>
        <v/>
      </c>
      <c r="AB337" s="69" t="str">
        <f t="shared" si="413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4"/>
        <v/>
      </c>
      <c r="AI337" s="43" t="s">
        <v>0</v>
      </c>
      <c r="AJ337" s="209" t="str">
        <f t="shared" si="415"/>
        <v/>
      </c>
      <c r="AK337" s="150" t="str">
        <f t="shared" si="416"/>
        <v/>
      </c>
      <c r="AL337" s="43"/>
      <c r="AM337" s="48" t="str">
        <f t="shared" si="417"/>
        <v/>
      </c>
      <c r="AN337" s="27" t="str">
        <f t="shared" si="418"/>
        <v/>
      </c>
      <c r="AO337" s="69" t="str">
        <f t="shared" si="419"/>
        <v/>
      </c>
      <c r="AP337" s="69" t="str">
        <f t="shared" si="420"/>
        <v/>
      </c>
      <c r="AQ337" s="27" t="str">
        <f t="shared" si="421"/>
        <v/>
      </c>
      <c r="AR337" s="62" t="str">
        <f t="shared" si="422"/>
        <v/>
      </c>
      <c r="AS337" s="43" t="s">
        <v>0</v>
      </c>
      <c r="AT337" s="78" t="str">
        <f t="shared" si="423"/>
        <v/>
      </c>
      <c r="AU337" s="43" t="s">
        <v>0</v>
      </c>
      <c r="AV337" s="280" t="str">
        <f t="shared" si="391"/>
        <v/>
      </c>
      <c r="AW337" s="43" t="s">
        <v>0</v>
      </c>
      <c r="AX337" s="97"/>
      <c r="AY337" s="99"/>
      <c r="AZ337" s="43" t="s">
        <v>0</v>
      </c>
      <c r="BA337" s="236" t="str">
        <f t="shared" si="424"/>
        <v/>
      </c>
      <c r="BB337" s="43" t="s">
        <v>0</v>
      </c>
      <c r="BC337" s="48" t="str">
        <f t="shared" si="425"/>
        <v/>
      </c>
      <c r="BD337" s="69" t="str">
        <f>IF(AX337&amp;AY337="","",MAX(BD$12:BD336)+1)</f>
        <v/>
      </c>
      <c r="BE337" s="248" t="str">
        <f t="shared" si="426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7"/>
        <v/>
      </c>
      <c r="BI337" s="27" t="str">
        <f t="shared" si="428"/>
        <v/>
      </c>
      <c r="BJ337" s="69" t="str">
        <f t="shared" si="429"/>
        <v/>
      </c>
      <c r="BK337" s="49" t="str">
        <f t="shared" si="430"/>
        <v/>
      </c>
      <c r="BL337" s="43" t="s">
        <v>0</v>
      </c>
      <c r="BM337" s="48" t="str">
        <f t="shared" si="431"/>
        <v/>
      </c>
      <c r="BN337" s="27" t="str">
        <f t="shared" si="432"/>
        <v/>
      </c>
      <c r="BO337" s="69" t="str">
        <f t="shared" si="433"/>
        <v/>
      </c>
      <c r="BP337" s="69" t="str">
        <f t="shared" si="394"/>
        <v/>
      </c>
      <c r="BQ337" s="27" t="str">
        <f t="shared" si="395"/>
        <v/>
      </c>
      <c r="BR337" s="27" t="str" cm="1">
        <f t="array" ref="BR337">IFERROR(""&amp;INDEX(regNatjecatelj_klub,DI337),"")</f>
        <v/>
      </c>
      <c r="BS337" s="82" t="str">
        <f t="shared" si="434"/>
        <v/>
      </c>
      <c r="BT337" s="62" t="str">
        <f t="shared" si="435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6"/>
        <v/>
      </c>
      <c r="CA337" s="27" t="str">
        <f t="shared" si="437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8"/>
        <v/>
      </c>
      <c r="CE337" s="27" t="str">
        <f>IF(BX337="","",MAX(CE$12:CE336)+1)</f>
        <v/>
      </c>
      <c r="CF337" s="27" t="str">
        <f t="shared" si="439"/>
        <v/>
      </c>
      <c r="CG337" s="62" t="str">
        <f t="shared" si="440"/>
        <v/>
      </c>
      <c r="CH337" s="43" t="s">
        <v>0</v>
      </c>
      <c r="CI337" s="16" t="str">
        <f t="shared" si="44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2"/>
        <v/>
      </c>
      <c r="CP337" s="69" t="str">
        <f t="shared" si="443"/>
        <v/>
      </c>
      <c r="CQ337" s="216" t="str">
        <f t="shared" si="444"/>
        <v/>
      </c>
      <c r="CR337" s="217" t="str">
        <f t="shared" si="392"/>
        <v/>
      </c>
      <c r="CS337" s="150" t="str">
        <f t="shared" si="396"/>
        <v/>
      </c>
      <c r="CT337" s="43" t="s">
        <v>0</v>
      </c>
      <c r="CU337" s="276" t="str">
        <f t="shared" si="445"/>
        <v xml:space="preserve">
</v>
      </c>
      <c r="CV337" s="43" t="s">
        <v>0</v>
      </c>
      <c r="CW337" s="236" t="str">
        <f t="shared" si="397"/>
        <v/>
      </c>
      <c r="CX337" t="s">
        <v>0</v>
      </c>
      <c r="CY337" s="119" t="str">
        <f t="shared" si="398"/>
        <v/>
      </c>
      <c r="CZ337" t="s">
        <v>0</v>
      </c>
      <c r="DA337" s="48" t="str">
        <f t="shared" si="399"/>
        <v/>
      </c>
      <c r="DB337" s="62" t="str">
        <f t="shared" si="400"/>
        <v/>
      </c>
      <c r="DC337" t="s">
        <v>0</v>
      </c>
      <c r="DD337" s="16" t="str">
        <f t="shared" si="446"/>
        <v/>
      </c>
      <c r="DE337" s="43" t="s">
        <v>0</v>
      </c>
      <c r="DF337" s="16" t="str">
        <f t="shared" si="447"/>
        <v/>
      </c>
      <c r="DG337" s="43" t="s">
        <v>0</v>
      </c>
      <c r="DH337" s="48" t="str">
        <f t="shared" si="448"/>
        <v/>
      </c>
      <c r="DI337" s="49" t="str">
        <f t="shared" si="449"/>
        <v/>
      </c>
      <c r="DJ337" s="43" t="s">
        <v>0</v>
      </c>
      <c r="DK337" s="48" t="str">
        <f t="shared" si="450"/>
        <v/>
      </c>
      <c r="DL337" s="49" t="str">
        <f t="shared" si="451"/>
        <v/>
      </c>
      <c r="DM337" s="43" t="s">
        <v>0</v>
      </c>
      <c r="DN337" s="48" t="str">
        <f t="shared" si="452"/>
        <v/>
      </c>
      <c r="DO337" s="49" t="str">
        <f t="shared" si="453"/>
        <v/>
      </c>
      <c r="DP337" s="43" t="s">
        <v>0</v>
      </c>
      <c r="DQ337" s="54" t="str">
        <f t="shared" si="454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5"/>
        <v/>
      </c>
      <c r="DU337" s="69" t="str">
        <f t="shared" si="401"/>
        <v/>
      </c>
      <c r="DV337" s="69" t="str">
        <f t="shared" si="456"/>
        <v/>
      </c>
      <c r="DW337" s="69" t="str">
        <f t="shared" si="457"/>
        <v/>
      </c>
      <c r="DX337" s="62" t="str">
        <f t="shared" si="458"/>
        <v/>
      </c>
      <c r="DY337" s="43" t="s">
        <v>0</v>
      </c>
      <c r="DZ337" s="54" t="str">
        <f>IF(AN337="","",MAX(DZ$12:DZ336)+1)</f>
        <v/>
      </c>
      <c r="EA337" s="69" t="str">
        <f t="shared" si="459"/>
        <v/>
      </c>
      <c r="EB337" s="69" t="str">
        <f t="shared" si="460"/>
        <v/>
      </c>
      <c r="EC337" s="69" t="str">
        <f t="shared" si="461"/>
        <v/>
      </c>
      <c r="ED337" s="69" t="str">
        <f t="shared" si="462"/>
        <v/>
      </c>
      <c r="EE337" s="69" t="str">
        <f t="shared" si="402"/>
        <v/>
      </c>
      <c r="EF337" s="69" t="str">
        <f t="shared" si="463"/>
        <v/>
      </c>
      <c r="EG337" s="69" t="str">
        <f t="shared" si="464"/>
        <v/>
      </c>
      <c r="EH337" s="69" t="str">
        <f t="shared" si="403"/>
        <v/>
      </c>
      <c r="EI337" s="69" t="str">
        <f t="shared" si="465"/>
        <v/>
      </c>
      <c r="EJ337" s="49" t="str">
        <f t="shared" si="466"/>
        <v/>
      </c>
      <c r="EK337" s="43" t="s">
        <v>0</v>
      </c>
      <c r="EL337" s="16" t="str">
        <f t="shared" si="467"/>
        <v/>
      </c>
      <c r="EM337" s="43" t="s">
        <v>0</v>
      </c>
      <c r="EN337" s="16" t="str">
        <f t="shared" si="404"/>
        <v/>
      </c>
      <c r="EO337" s="43" t="s">
        <v>0</v>
      </c>
      <c r="EP337" s="167" t="str">
        <f t="shared" si="468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5"/>
        <v/>
      </c>
      <c r="P338" s="43"/>
      <c r="Q338" s="48" t="str">
        <f t="shared" si="406"/>
        <v/>
      </c>
      <c r="R338" s="69" t="str">
        <f>IF(Q338="","",IF(COUNTIF(Q$12:Q337,Q338)=0,R337+1,R337))</f>
        <v/>
      </c>
      <c r="S338" s="69" t="str">
        <f t="shared" si="407"/>
        <v/>
      </c>
      <c r="T338" s="69" t="str">
        <f t="shared" si="408"/>
        <v/>
      </c>
      <c r="U338" s="62" t="str">
        <f t="shared" si="409"/>
        <v/>
      </c>
      <c r="V338" s="43" t="s">
        <v>0</v>
      </c>
      <c r="W338" s="209" t="str">
        <f t="shared" si="410"/>
        <v/>
      </c>
      <c r="X338" s="259" t="str">
        <f t="shared" si="411"/>
        <v/>
      </c>
      <c r="Y338" s="210" t="str">
        <f t="shared" si="393"/>
        <v/>
      </c>
      <c r="Z338" s="43" t="s">
        <v>0</v>
      </c>
      <c r="AA338" s="48" t="str">
        <f t="shared" si="412"/>
        <v/>
      </c>
      <c r="AB338" s="69" t="str">
        <f t="shared" si="413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4"/>
        <v/>
      </c>
      <c r="AI338" s="43" t="s">
        <v>0</v>
      </c>
      <c r="AJ338" s="209" t="str">
        <f t="shared" si="415"/>
        <v/>
      </c>
      <c r="AK338" s="150" t="str">
        <f t="shared" si="416"/>
        <v/>
      </c>
      <c r="AL338" s="43"/>
      <c r="AM338" s="48" t="str">
        <f t="shared" si="417"/>
        <v/>
      </c>
      <c r="AN338" s="27" t="str">
        <f t="shared" si="418"/>
        <v/>
      </c>
      <c r="AO338" s="69" t="str">
        <f t="shared" si="419"/>
        <v/>
      </c>
      <c r="AP338" s="69" t="str">
        <f t="shared" si="420"/>
        <v/>
      </c>
      <c r="AQ338" s="27" t="str">
        <f t="shared" si="421"/>
        <v/>
      </c>
      <c r="AR338" s="62" t="str">
        <f t="shared" si="422"/>
        <v/>
      </c>
      <c r="AS338" s="43" t="s">
        <v>0</v>
      </c>
      <c r="AT338" s="78" t="str">
        <f t="shared" si="423"/>
        <v/>
      </c>
      <c r="AU338" s="43" t="s">
        <v>0</v>
      </c>
      <c r="AV338" s="280" t="str">
        <f t="shared" si="391"/>
        <v/>
      </c>
      <c r="AW338" s="43" t="s">
        <v>0</v>
      </c>
      <c r="AX338" s="97"/>
      <c r="AY338" s="99"/>
      <c r="AZ338" s="43" t="s">
        <v>0</v>
      </c>
      <c r="BA338" s="236" t="str">
        <f t="shared" si="424"/>
        <v/>
      </c>
      <c r="BB338" s="43" t="s">
        <v>0</v>
      </c>
      <c r="BC338" s="48" t="str">
        <f t="shared" si="425"/>
        <v/>
      </c>
      <c r="BD338" s="69" t="str">
        <f>IF(AX338&amp;AY338="","",MAX(BD$12:BD337)+1)</f>
        <v/>
      </c>
      <c r="BE338" s="248" t="str">
        <f t="shared" si="426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7"/>
        <v/>
      </c>
      <c r="BI338" s="27" t="str">
        <f t="shared" si="428"/>
        <v/>
      </c>
      <c r="BJ338" s="69" t="str">
        <f t="shared" si="429"/>
        <v/>
      </c>
      <c r="BK338" s="49" t="str">
        <f t="shared" si="430"/>
        <v/>
      </c>
      <c r="BL338" s="43" t="s">
        <v>0</v>
      </c>
      <c r="BM338" s="48" t="str">
        <f t="shared" si="431"/>
        <v/>
      </c>
      <c r="BN338" s="27" t="str">
        <f t="shared" si="432"/>
        <v/>
      </c>
      <c r="BO338" s="69" t="str">
        <f t="shared" si="433"/>
        <v/>
      </c>
      <c r="BP338" s="69" t="str">
        <f t="shared" si="394"/>
        <v/>
      </c>
      <c r="BQ338" s="27" t="str">
        <f t="shared" si="395"/>
        <v/>
      </c>
      <c r="BR338" s="27" t="str" cm="1">
        <f t="array" ref="BR338">IFERROR(""&amp;INDEX(regNatjecatelj_klub,DI338),"")</f>
        <v/>
      </c>
      <c r="BS338" s="82" t="str">
        <f t="shared" si="434"/>
        <v/>
      </c>
      <c r="BT338" s="62" t="str">
        <f t="shared" si="435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6"/>
        <v/>
      </c>
      <c r="CA338" s="27" t="str">
        <f t="shared" si="437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8"/>
        <v/>
      </c>
      <c r="CE338" s="27" t="str">
        <f>IF(BX338="","",MAX(CE$12:CE337)+1)</f>
        <v/>
      </c>
      <c r="CF338" s="27" t="str">
        <f t="shared" si="439"/>
        <v/>
      </c>
      <c r="CG338" s="62" t="str">
        <f t="shared" si="440"/>
        <v/>
      </c>
      <c r="CH338" s="43" t="s">
        <v>0</v>
      </c>
      <c r="CI338" s="16" t="str">
        <f t="shared" si="44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2"/>
        <v/>
      </c>
      <c r="CP338" s="69" t="str">
        <f t="shared" si="443"/>
        <v/>
      </c>
      <c r="CQ338" s="216" t="str">
        <f t="shared" si="444"/>
        <v/>
      </c>
      <c r="CR338" s="217" t="str">
        <f t="shared" si="392"/>
        <v/>
      </c>
      <c r="CS338" s="150" t="str">
        <f t="shared" si="396"/>
        <v/>
      </c>
      <c r="CT338" s="43" t="s">
        <v>0</v>
      </c>
      <c r="CU338" s="276" t="str">
        <f t="shared" si="445"/>
        <v xml:space="preserve">
</v>
      </c>
      <c r="CV338" s="43" t="s">
        <v>0</v>
      </c>
      <c r="CW338" s="236" t="str">
        <f t="shared" si="397"/>
        <v/>
      </c>
      <c r="CX338" t="s">
        <v>0</v>
      </c>
      <c r="CY338" s="119" t="str">
        <f t="shared" si="398"/>
        <v/>
      </c>
      <c r="CZ338" t="s">
        <v>0</v>
      </c>
      <c r="DA338" s="48" t="str">
        <f t="shared" si="399"/>
        <v/>
      </c>
      <c r="DB338" s="62" t="str">
        <f t="shared" si="400"/>
        <v/>
      </c>
      <c r="DC338" t="s">
        <v>0</v>
      </c>
      <c r="DD338" s="16" t="str">
        <f t="shared" si="446"/>
        <v/>
      </c>
      <c r="DE338" s="43" t="s">
        <v>0</v>
      </c>
      <c r="DF338" s="16" t="str">
        <f t="shared" si="447"/>
        <v/>
      </c>
      <c r="DG338" s="43" t="s">
        <v>0</v>
      </c>
      <c r="DH338" s="48" t="str">
        <f t="shared" si="448"/>
        <v/>
      </c>
      <c r="DI338" s="49" t="str">
        <f t="shared" si="449"/>
        <v/>
      </c>
      <c r="DJ338" s="43" t="s">
        <v>0</v>
      </c>
      <c r="DK338" s="48" t="str">
        <f t="shared" si="450"/>
        <v/>
      </c>
      <c r="DL338" s="49" t="str">
        <f t="shared" si="451"/>
        <v/>
      </c>
      <c r="DM338" s="43" t="s">
        <v>0</v>
      </c>
      <c r="DN338" s="48" t="str">
        <f t="shared" si="452"/>
        <v/>
      </c>
      <c r="DO338" s="49" t="str">
        <f t="shared" si="453"/>
        <v/>
      </c>
      <c r="DP338" s="43" t="s">
        <v>0</v>
      </c>
      <c r="DQ338" s="54" t="str">
        <f t="shared" si="454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5"/>
        <v/>
      </c>
      <c r="DU338" s="69" t="str">
        <f t="shared" si="401"/>
        <v/>
      </c>
      <c r="DV338" s="69" t="str">
        <f t="shared" si="456"/>
        <v/>
      </c>
      <c r="DW338" s="69" t="str">
        <f t="shared" si="457"/>
        <v/>
      </c>
      <c r="DX338" s="62" t="str">
        <f t="shared" si="458"/>
        <v/>
      </c>
      <c r="DY338" s="43" t="s">
        <v>0</v>
      </c>
      <c r="DZ338" s="54" t="str">
        <f>IF(AN338="","",MAX(DZ$12:DZ337)+1)</f>
        <v/>
      </c>
      <c r="EA338" s="69" t="str">
        <f t="shared" si="459"/>
        <v/>
      </c>
      <c r="EB338" s="69" t="str">
        <f t="shared" si="460"/>
        <v/>
      </c>
      <c r="EC338" s="69" t="str">
        <f t="shared" si="461"/>
        <v/>
      </c>
      <c r="ED338" s="69" t="str">
        <f t="shared" si="462"/>
        <v/>
      </c>
      <c r="EE338" s="69" t="str">
        <f t="shared" si="402"/>
        <v/>
      </c>
      <c r="EF338" s="69" t="str">
        <f t="shared" si="463"/>
        <v/>
      </c>
      <c r="EG338" s="69" t="str">
        <f t="shared" si="464"/>
        <v/>
      </c>
      <c r="EH338" s="69" t="str">
        <f t="shared" si="403"/>
        <v/>
      </c>
      <c r="EI338" s="69" t="str">
        <f t="shared" si="465"/>
        <v/>
      </c>
      <c r="EJ338" s="49" t="str">
        <f t="shared" si="466"/>
        <v/>
      </c>
      <c r="EK338" s="43" t="s">
        <v>0</v>
      </c>
      <c r="EL338" s="16" t="str">
        <f t="shared" si="467"/>
        <v/>
      </c>
      <c r="EM338" s="43" t="s">
        <v>0</v>
      </c>
      <c r="EN338" s="16" t="str">
        <f t="shared" si="404"/>
        <v/>
      </c>
      <c r="EO338" s="43" t="s">
        <v>0</v>
      </c>
      <c r="EP338" s="167" t="str">
        <f t="shared" si="468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5"/>
        <v/>
      </c>
      <c r="P339" s="43"/>
      <c r="Q339" s="48" t="str">
        <f t="shared" si="406"/>
        <v/>
      </c>
      <c r="R339" s="69" t="str">
        <f>IF(Q339="","",IF(COUNTIF(Q$12:Q338,Q339)=0,R338+1,R338))</f>
        <v/>
      </c>
      <c r="S339" s="69" t="str">
        <f t="shared" si="407"/>
        <v/>
      </c>
      <c r="T339" s="69" t="str">
        <f t="shared" si="408"/>
        <v/>
      </c>
      <c r="U339" s="62" t="str">
        <f t="shared" si="409"/>
        <v/>
      </c>
      <c r="V339" s="43" t="s">
        <v>0</v>
      </c>
      <c r="W339" s="209" t="str">
        <f t="shared" si="410"/>
        <v/>
      </c>
      <c r="X339" s="259" t="str">
        <f t="shared" si="411"/>
        <v/>
      </c>
      <c r="Y339" s="210" t="str">
        <f t="shared" si="393"/>
        <v/>
      </c>
      <c r="Z339" s="43" t="s">
        <v>0</v>
      </c>
      <c r="AA339" s="48" t="str">
        <f t="shared" si="412"/>
        <v/>
      </c>
      <c r="AB339" s="69" t="str">
        <f t="shared" si="413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4"/>
        <v/>
      </c>
      <c r="AI339" s="43" t="s">
        <v>0</v>
      </c>
      <c r="AJ339" s="209" t="str">
        <f t="shared" si="415"/>
        <v/>
      </c>
      <c r="AK339" s="150" t="str">
        <f t="shared" si="416"/>
        <v/>
      </c>
      <c r="AL339" s="43"/>
      <c r="AM339" s="48" t="str">
        <f t="shared" si="417"/>
        <v/>
      </c>
      <c r="AN339" s="27" t="str">
        <f t="shared" si="418"/>
        <v/>
      </c>
      <c r="AO339" s="69" t="str">
        <f t="shared" si="419"/>
        <v/>
      </c>
      <c r="AP339" s="69" t="str">
        <f t="shared" si="420"/>
        <v/>
      </c>
      <c r="AQ339" s="27" t="str">
        <f t="shared" si="421"/>
        <v/>
      </c>
      <c r="AR339" s="62" t="str">
        <f t="shared" si="422"/>
        <v/>
      </c>
      <c r="AS339" s="43" t="s">
        <v>0</v>
      </c>
      <c r="AT339" s="78" t="str">
        <f t="shared" si="423"/>
        <v/>
      </c>
      <c r="AU339" s="43" t="s">
        <v>0</v>
      </c>
      <c r="AV339" s="280" t="str">
        <f t="shared" si="391"/>
        <v/>
      </c>
      <c r="AW339" s="43" t="s">
        <v>0</v>
      </c>
      <c r="AX339" s="97"/>
      <c r="AY339" s="99"/>
      <c r="AZ339" s="43" t="s">
        <v>0</v>
      </c>
      <c r="BA339" s="236" t="str">
        <f t="shared" si="424"/>
        <v/>
      </c>
      <c r="BB339" s="43" t="s">
        <v>0</v>
      </c>
      <c r="BC339" s="48" t="str">
        <f t="shared" si="425"/>
        <v/>
      </c>
      <c r="BD339" s="69" t="str">
        <f>IF(AX339&amp;AY339="","",MAX(BD$12:BD338)+1)</f>
        <v/>
      </c>
      <c r="BE339" s="248" t="str">
        <f t="shared" si="426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7"/>
        <v/>
      </c>
      <c r="BI339" s="27" t="str">
        <f t="shared" si="428"/>
        <v/>
      </c>
      <c r="BJ339" s="69" t="str">
        <f t="shared" si="429"/>
        <v/>
      </c>
      <c r="BK339" s="49" t="str">
        <f t="shared" si="430"/>
        <v/>
      </c>
      <c r="BL339" s="43" t="s">
        <v>0</v>
      </c>
      <c r="BM339" s="48" t="str">
        <f t="shared" si="431"/>
        <v/>
      </c>
      <c r="BN339" s="27" t="str">
        <f t="shared" si="432"/>
        <v/>
      </c>
      <c r="BO339" s="69" t="str">
        <f t="shared" si="433"/>
        <v/>
      </c>
      <c r="BP339" s="69" t="str">
        <f t="shared" si="394"/>
        <v/>
      </c>
      <c r="BQ339" s="27" t="str">
        <f t="shared" si="395"/>
        <v/>
      </c>
      <c r="BR339" s="27" t="str" cm="1">
        <f t="array" ref="BR339">IFERROR(""&amp;INDEX(regNatjecatelj_klub,DI339),"")</f>
        <v/>
      </c>
      <c r="BS339" s="82" t="str">
        <f t="shared" si="434"/>
        <v/>
      </c>
      <c r="BT339" s="62" t="str">
        <f t="shared" si="435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6"/>
        <v/>
      </c>
      <c r="CA339" s="27" t="str">
        <f t="shared" si="437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8"/>
        <v/>
      </c>
      <c r="CE339" s="27" t="str">
        <f>IF(BX339="","",MAX(CE$12:CE338)+1)</f>
        <v/>
      </c>
      <c r="CF339" s="27" t="str">
        <f t="shared" si="439"/>
        <v/>
      </c>
      <c r="CG339" s="62" t="str">
        <f t="shared" si="440"/>
        <v/>
      </c>
      <c r="CH339" s="43" t="s">
        <v>0</v>
      </c>
      <c r="CI339" s="16" t="str">
        <f t="shared" si="44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2"/>
        <v/>
      </c>
      <c r="CP339" s="69" t="str">
        <f t="shared" si="443"/>
        <v/>
      </c>
      <c r="CQ339" s="216" t="str">
        <f t="shared" si="444"/>
        <v/>
      </c>
      <c r="CR339" s="217" t="str">
        <f t="shared" si="392"/>
        <v/>
      </c>
      <c r="CS339" s="150" t="str">
        <f t="shared" si="396"/>
        <v/>
      </c>
      <c r="CT339" s="43" t="s">
        <v>0</v>
      </c>
      <c r="CU339" s="276" t="str">
        <f t="shared" si="445"/>
        <v xml:space="preserve">
</v>
      </c>
      <c r="CV339" s="43" t="s">
        <v>0</v>
      </c>
      <c r="CW339" s="236" t="str">
        <f t="shared" si="397"/>
        <v/>
      </c>
      <c r="CX339" t="s">
        <v>0</v>
      </c>
      <c r="CY339" s="119" t="str">
        <f t="shared" si="398"/>
        <v/>
      </c>
      <c r="CZ339" t="s">
        <v>0</v>
      </c>
      <c r="DA339" s="48" t="str">
        <f t="shared" si="399"/>
        <v/>
      </c>
      <c r="DB339" s="62" t="str">
        <f t="shared" si="400"/>
        <v/>
      </c>
      <c r="DC339" t="s">
        <v>0</v>
      </c>
      <c r="DD339" s="16" t="str">
        <f t="shared" si="446"/>
        <v/>
      </c>
      <c r="DE339" s="43" t="s">
        <v>0</v>
      </c>
      <c r="DF339" s="16" t="str">
        <f t="shared" si="447"/>
        <v/>
      </c>
      <c r="DG339" s="43" t="s">
        <v>0</v>
      </c>
      <c r="DH339" s="48" t="str">
        <f t="shared" si="448"/>
        <v/>
      </c>
      <c r="DI339" s="49" t="str">
        <f t="shared" si="449"/>
        <v/>
      </c>
      <c r="DJ339" s="43" t="s">
        <v>0</v>
      </c>
      <c r="DK339" s="48" t="str">
        <f t="shared" si="450"/>
        <v/>
      </c>
      <c r="DL339" s="49" t="str">
        <f t="shared" si="451"/>
        <v/>
      </c>
      <c r="DM339" s="43" t="s">
        <v>0</v>
      </c>
      <c r="DN339" s="48" t="str">
        <f t="shared" si="452"/>
        <v/>
      </c>
      <c r="DO339" s="49" t="str">
        <f t="shared" si="453"/>
        <v/>
      </c>
      <c r="DP339" s="43" t="s">
        <v>0</v>
      </c>
      <c r="DQ339" s="54" t="str">
        <f t="shared" si="454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5"/>
        <v/>
      </c>
      <c r="DU339" s="69" t="str">
        <f t="shared" si="401"/>
        <v/>
      </c>
      <c r="DV339" s="69" t="str">
        <f t="shared" si="456"/>
        <v/>
      </c>
      <c r="DW339" s="69" t="str">
        <f t="shared" si="457"/>
        <v/>
      </c>
      <c r="DX339" s="62" t="str">
        <f t="shared" si="458"/>
        <v/>
      </c>
      <c r="DY339" s="43" t="s">
        <v>0</v>
      </c>
      <c r="DZ339" s="54" t="str">
        <f>IF(AN339="","",MAX(DZ$12:DZ338)+1)</f>
        <v/>
      </c>
      <c r="EA339" s="69" t="str">
        <f t="shared" si="459"/>
        <v/>
      </c>
      <c r="EB339" s="69" t="str">
        <f t="shared" si="460"/>
        <v/>
      </c>
      <c r="EC339" s="69" t="str">
        <f t="shared" si="461"/>
        <v/>
      </c>
      <c r="ED339" s="69" t="str">
        <f t="shared" si="462"/>
        <v/>
      </c>
      <c r="EE339" s="69" t="str">
        <f t="shared" si="402"/>
        <v/>
      </c>
      <c r="EF339" s="69" t="str">
        <f t="shared" si="463"/>
        <v/>
      </c>
      <c r="EG339" s="69" t="str">
        <f t="shared" si="464"/>
        <v/>
      </c>
      <c r="EH339" s="69" t="str">
        <f t="shared" si="403"/>
        <v/>
      </c>
      <c r="EI339" s="69" t="str">
        <f t="shared" si="465"/>
        <v/>
      </c>
      <c r="EJ339" s="49" t="str">
        <f t="shared" si="466"/>
        <v/>
      </c>
      <c r="EK339" s="43" t="s">
        <v>0</v>
      </c>
      <c r="EL339" s="16" t="str">
        <f t="shared" si="467"/>
        <v/>
      </c>
      <c r="EM339" s="43" t="s">
        <v>0</v>
      </c>
      <c r="EN339" s="16" t="str">
        <f t="shared" si="404"/>
        <v/>
      </c>
      <c r="EO339" s="43" t="s">
        <v>0</v>
      </c>
      <c r="EP339" s="167" t="str">
        <f t="shared" si="468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5"/>
        <v/>
      </c>
      <c r="P340" s="43"/>
      <c r="Q340" s="48" t="str">
        <f t="shared" si="406"/>
        <v/>
      </c>
      <c r="R340" s="69" t="str">
        <f>IF(Q340="","",IF(COUNTIF(Q$12:Q339,Q340)=0,R339+1,R339))</f>
        <v/>
      </c>
      <c r="S340" s="69" t="str">
        <f t="shared" si="407"/>
        <v/>
      </c>
      <c r="T340" s="69" t="str">
        <f t="shared" si="408"/>
        <v/>
      </c>
      <c r="U340" s="62" t="str">
        <f t="shared" si="409"/>
        <v/>
      </c>
      <c r="V340" s="43" t="s">
        <v>0</v>
      </c>
      <c r="W340" s="209" t="str">
        <f t="shared" si="410"/>
        <v/>
      </c>
      <c r="X340" s="259" t="str">
        <f t="shared" si="411"/>
        <v/>
      </c>
      <c r="Y340" s="210" t="str">
        <f t="shared" si="393"/>
        <v/>
      </c>
      <c r="Z340" s="43" t="s">
        <v>0</v>
      </c>
      <c r="AA340" s="48" t="str">
        <f t="shared" si="412"/>
        <v/>
      </c>
      <c r="AB340" s="69" t="str">
        <f t="shared" si="413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4"/>
        <v/>
      </c>
      <c r="AI340" s="43" t="s">
        <v>0</v>
      </c>
      <c r="AJ340" s="209" t="str">
        <f t="shared" si="415"/>
        <v/>
      </c>
      <c r="AK340" s="150" t="str">
        <f t="shared" si="416"/>
        <v/>
      </c>
      <c r="AL340" s="43"/>
      <c r="AM340" s="48" t="str">
        <f t="shared" si="417"/>
        <v/>
      </c>
      <c r="AN340" s="27" t="str">
        <f t="shared" si="418"/>
        <v/>
      </c>
      <c r="AO340" s="69" t="str">
        <f t="shared" si="419"/>
        <v/>
      </c>
      <c r="AP340" s="69" t="str">
        <f t="shared" si="420"/>
        <v/>
      </c>
      <c r="AQ340" s="27" t="str">
        <f t="shared" si="421"/>
        <v/>
      </c>
      <c r="AR340" s="62" t="str">
        <f t="shared" si="422"/>
        <v/>
      </c>
      <c r="AS340" s="43" t="s">
        <v>0</v>
      </c>
      <c r="AT340" s="78" t="str">
        <f t="shared" si="423"/>
        <v/>
      </c>
      <c r="AU340" s="43" t="s">
        <v>0</v>
      </c>
      <c r="AV340" s="280" t="str">
        <f t="shared" si="391"/>
        <v/>
      </c>
      <c r="AW340" s="43" t="s">
        <v>0</v>
      </c>
      <c r="AX340" s="97"/>
      <c r="AY340" s="99"/>
      <c r="AZ340" s="43" t="s">
        <v>0</v>
      </c>
      <c r="BA340" s="236" t="str">
        <f t="shared" si="424"/>
        <v/>
      </c>
      <c r="BB340" s="43" t="s">
        <v>0</v>
      </c>
      <c r="BC340" s="48" t="str">
        <f t="shared" si="425"/>
        <v/>
      </c>
      <c r="BD340" s="69" t="str">
        <f>IF(AX340&amp;AY340="","",MAX(BD$12:BD339)+1)</f>
        <v/>
      </c>
      <c r="BE340" s="248" t="str">
        <f t="shared" si="426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7"/>
        <v/>
      </c>
      <c r="BI340" s="27" t="str">
        <f t="shared" si="428"/>
        <v/>
      </c>
      <c r="BJ340" s="69" t="str">
        <f t="shared" si="429"/>
        <v/>
      </c>
      <c r="BK340" s="49" t="str">
        <f t="shared" si="430"/>
        <v/>
      </c>
      <c r="BL340" s="43" t="s">
        <v>0</v>
      </c>
      <c r="BM340" s="48" t="str">
        <f t="shared" si="431"/>
        <v/>
      </c>
      <c r="BN340" s="27" t="str">
        <f t="shared" si="432"/>
        <v/>
      </c>
      <c r="BO340" s="69" t="str">
        <f t="shared" si="433"/>
        <v/>
      </c>
      <c r="BP340" s="69" t="str">
        <f t="shared" si="394"/>
        <v/>
      </c>
      <c r="BQ340" s="27" t="str">
        <f t="shared" si="395"/>
        <v/>
      </c>
      <c r="BR340" s="27" t="str" cm="1">
        <f t="array" ref="BR340">IFERROR(""&amp;INDEX(regNatjecatelj_klub,DI340),"")</f>
        <v/>
      </c>
      <c r="BS340" s="82" t="str">
        <f t="shared" si="434"/>
        <v/>
      </c>
      <c r="BT340" s="62" t="str">
        <f t="shared" si="435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6"/>
        <v/>
      </c>
      <c r="CA340" s="27" t="str">
        <f t="shared" si="437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8"/>
        <v/>
      </c>
      <c r="CE340" s="27" t="str">
        <f>IF(BX340="","",MAX(CE$12:CE339)+1)</f>
        <v/>
      </c>
      <c r="CF340" s="27" t="str">
        <f t="shared" si="439"/>
        <v/>
      </c>
      <c r="CG340" s="62" t="str">
        <f t="shared" si="440"/>
        <v/>
      </c>
      <c r="CH340" s="43" t="s">
        <v>0</v>
      </c>
      <c r="CI340" s="16" t="str">
        <f t="shared" si="44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2"/>
        <v/>
      </c>
      <c r="CP340" s="69" t="str">
        <f t="shared" si="443"/>
        <v/>
      </c>
      <c r="CQ340" s="216" t="str">
        <f t="shared" si="444"/>
        <v/>
      </c>
      <c r="CR340" s="217" t="str">
        <f t="shared" si="392"/>
        <v/>
      </c>
      <c r="CS340" s="150" t="str">
        <f t="shared" si="396"/>
        <v/>
      </c>
      <c r="CT340" s="43" t="s">
        <v>0</v>
      </c>
      <c r="CU340" s="276" t="str">
        <f t="shared" si="445"/>
        <v xml:space="preserve">
</v>
      </c>
      <c r="CV340" s="43" t="s">
        <v>0</v>
      </c>
      <c r="CW340" s="236" t="str">
        <f t="shared" si="397"/>
        <v/>
      </c>
      <c r="CX340" t="s">
        <v>0</v>
      </c>
      <c r="CY340" s="119" t="str">
        <f t="shared" si="398"/>
        <v/>
      </c>
      <c r="CZ340" t="s">
        <v>0</v>
      </c>
      <c r="DA340" s="48" t="str">
        <f t="shared" si="399"/>
        <v/>
      </c>
      <c r="DB340" s="62" t="str">
        <f t="shared" si="400"/>
        <v/>
      </c>
      <c r="DC340" t="s">
        <v>0</v>
      </c>
      <c r="DD340" s="16" t="str">
        <f t="shared" si="446"/>
        <v/>
      </c>
      <c r="DE340" s="43" t="s">
        <v>0</v>
      </c>
      <c r="DF340" s="16" t="str">
        <f t="shared" si="447"/>
        <v/>
      </c>
      <c r="DG340" s="43" t="s">
        <v>0</v>
      </c>
      <c r="DH340" s="48" t="str">
        <f t="shared" si="448"/>
        <v/>
      </c>
      <c r="DI340" s="49" t="str">
        <f t="shared" si="449"/>
        <v/>
      </c>
      <c r="DJ340" s="43" t="s">
        <v>0</v>
      </c>
      <c r="DK340" s="48" t="str">
        <f t="shared" si="450"/>
        <v/>
      </c>
      <c r="DL340" s="49" t="str">
        <f t="shared" si="451"/>
        <v/>
      </c>
      <c r="DM340" s="43" t="s">
        <v>0</v>
      </c>
      <c r="DN340" s="48" t="str">
        <f t="shared" si="452"/>
        <v/>
      </c>
      <c r="DO340" s="49" t="str">
        <f t="shared" si="453"/>
        <v/>
      </c>
      <c r="DP340" s="43" t="s">
        <v>0</v>
      </c>
      <c r="DQ340" s="54" t="str">
        <f t="shared" si="454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5"/>
        <v/>
      </c>
      <c r="DU340" s="69" t="str">
        <f t="shared" si="401"/>
        <v/>
      </c>
      <c r="DV340" s="69" t="str">
        <f t="shared" si="456"/>
        <v/>
      </c>
      <c r="DW340" s="69" t="str">
        <f t="shared" si="457"/>
        <v/>
      </c>
      <c r="DX340" s="62" t="str">
        <f t="shared" si="458"/>
        <v/>
      </c>
      <c r="DY340" s="43" t="s">
        <v>0</v>
      </c>
      <c r="DZ340" s="54" t="str">
        <f>IF(AN340="","",MAX(DZ$12:DZ339)+1)</f>
        <v/>
      </c>
      <c r="EA340" s="69" t="str">
        <f t="shared" si="459"/>
        <v/>
      </c>
      <c r="EB340" s="69" t="str">
        <f t="shared" si="460"/>
        <v/>
      </c>
      <c r="EC340" s="69" t="str">
        <f t="shared" si="461"/>
        <v/>
      </c>
      <c r="ED340" s="69" t="str">
        <f t="shared" si="462"/>
        <v/>
      </c>
      <c r="EE340" s="69" t="str">
        <f t="shared" si="402"/>
        <v/>
      </c>
      <c r="EF340" s="69" t="str">
        <f t="shared" si="463"/>
        <v/>
      </c>
      <c r="EG340" s="69" t="str">
        <f t="shared" si="464"/>
        <v/>
      </c>
      <c r="EH340" s="69" t="str">
        <f t="shared" si="403"/>
        <v/>
      </c>
      <c r="EI340" s="69" t="str">
        <f t="shared" si="465"/>
        <v/>
      </c>
      <c r="EJ340" s="49" t="str">
        <f t="shared" si="466"/>
        <v/>
      </c>
      <c r="EK340" s="43" t="s">
        <v>0</v>
      </c>
      <c r="EL340" s="16" t="str">
        <f t="shared" si="467"/>
        <v/>
      </c>
      <c r="EM340" s="43" t="s">
        <v>0</v>
      </c>
      <c r="EN340" s="16" t="str">
        <f t="shared" si="404"/>
        <v/>
      </c>
      <c r="EO340" s="43" t="s">
        <v>0</v>
      </c>
      <c r="EP340" s="167" t="str">
        <f t="shared" si="468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5"/>
        <v/>
      </c>
      <c r="P341" s="43"/>
      <c r="Q341" s="48" t="str">
        <f t="shared" si="406"/>
        <v/>
      </c>
      <c r="R341" s="69" t="str">
        <f>IF(Q341="","",IF(COUNTIF(Q$12:Q340,Q341)=0,R340+1,R340))</f>
        <v/>
      </c>
      <c r="S341" s="69" t="str">
        <f t="shared" si="407"/>
        <v/>
      </c>
      <c r="T341" s="69" t="str">
        <f t="shared" si="408"/>
        <v/>
      </c>
      <c r="U341" s="62" t="str">
        <f t="shared" si="409"/>
        <v/>
      </c>
      <c r="V341" s="43" t="s">
        <v>0</v>
      </c>
      <c r="W341" s="209" t="str">
        <f t="shared" si="410"/>
        <v/>
      </c>
      <c r="X341" s="259" t="str">
        <f t="shared" si="411"/>
        <v/>
      </c>
      <c r="Y341" s="210" t="str">
        <f t="shared" si="393"/>
        <v/>
      </c>
      <c r="Z341" s="43" t="s">
        <v>0</v>
      </c>
      <c r="AA341" s="48" t="str">
        <f t="shared" si="412"/>
        <v/>
      </c>
      <c r="AB341" s="69" t="str">
        <f t="shared" si="413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4"/>
        <v/>
      </c>
      <c r="AI341" s="43" t="s">
        <v>0</v>
      </c>
      <c r="AJ341" s="209" t="str">
        <f t="shared" si="415"/>
        <v/>
      </c>
      <c r="AK341" s="150" t="str">
        <f t="shared" si="416"/>
        <v/>
      </c>
      <c r="AL341" s="43"/>
      <c r="AM341" s="48" t="str">
        <f t="shared" si="417"/>
        <v/>
      </c>
      <c r="AN341" s="27" t="str">
        <f t="shared" si="418"/>
        <v/>
      </c>
      <c r="AO341" s="69" t="str">
        <f t="shared" si="419"/>
        <v/>
      </c>
      <c r="AP341" s="69" t="str">
        <f t="shared" si="420"/>
        <v/>
      </c>
      <c r="AQ341" s="27" t="str">
        <f t="shared" si="421"/>
        <v/>
      </c>
      <c r="AR341" s="62" t="str">
        <f t="shared" si="422"/>
        <v/>
      </c>
      <c r="AS341" s="43" t="s">
        <v>0</v>
      </c>
      <c r="AT341" s="78" t="str">
        <f t="shared" si="423"/>
        <v/>
      </c>
      <c r="AU341" s="43" t="s">
        <v>0</v>
      </c>
      <c r="AV341" s="280" t="str">
        <f t="shared" si="391"/>
        <v/>
      </c>
      <c r="AW341" s="43" t="s">
        <v>0</v>
      </c>
      <c r="AX341" s="97"/>
      <c r="AY341" s="99"/>
      <c r="AZ341" s="43" t="s">
        <v>0</v>
      </c>
      <c r="BA341" s="236" t="str">
        <f t="shared" si="424"/>
        <v/>
      </c>
      <c r="BB341" s="43" t="s">
        <v>0</v>
      </c>
      <c r="BC341" s="48" t="str">
        <f t="shared" si="425"/>
        <v/>
      </c>
      <c r="BD341" s="69" t="str">
        <f>IF(AX341&amp;AY341="","",MAX(BD$12:BD340)+1)</f>
        <v/>
      </c>
      <c r="BE341" s="248" t="str">
        <f t="shared" si="426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7"/>
        <v/>
      </c>
      <c r="BI341" s="27" t="str">
        <f t="shared" si="428"/>
        <v/>
      </c>
      <c r="BJ341" s="69" t="str">
        <f t="shared" si="429"/>
        <v/>
      </c>
      <c r="BK341" s="49" t="str">
        <f t="shared" si="430"/>
        <v/>
      </c>
      <c r="BL341" s="43" t="s">
        <v>0</v>
      </c>
      <c r="BM341" s="48" t="str">
        <f t="shared" si="431"/>
        <v/>
      </c>
      <c r="BN341" s="27" t="str">
        <f t="shared" si="432"/>
        <v/>
      </c>
      <c r="BO341" s="69" t="str">
        <f t="shared" si="433"/>
        <v/>
      </c>
      <c r="BP341" s="69" t="str">
        <f t="shared" si="394"/>
        <v/>
      </c>
      <c r="BQ341" s="27" t="str">
        <f t="shared" si="395"/>
        <v/>
      </c>
      <c r="BR341" s="27" t="str" cm="1">
        <f t="array" ref="BR341">IFERROR(""&amp;INDEX(regNatjecatelj_klub,DI341),"")</f>
        <v/>
      </c>
      <c r="BS341" s="82" t="str">
        <f t="shared" si="434"/>
        <v/>
      </c>
      <c r="BT341" s="62" t="str">
        <f t="shared" si="435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6"/>
        <v/>
      </c>
      <c r="CA341" s="27" t="str">
        <f t="shared" si="437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8"/>
        <v/>
      </c>
      <c r="CE341" s="27" t="str">
        <f>IF(BX341="","",MAX(CE$12:CE340)+1)</f>
        <v/>
      </c>
      <c r="CF341" s="27" t="str">
        <f t="shared" si="439"/>
        <v/>
      </c>
      <c r="CG341" s="62" t="str">
        <f t="shared" si="440"/>
        <v/>
      </c>
      <c r="CH341" s="43" t="s">
        <v>0</v>
      </c>
      <c r="CI341" s="16" t="str">
        <f t="shared" si="44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2"/>
        <v/>
      </c>
      <c r="CP341" s="69" t="str">
        <f t="shared" si="443"/>
        <v/>
      </c>
      <c r="CQ341" s="216" t="str">
        <f t="shared" si="444"/>
        <v/>
      </c>
      <c r="CR341" s="217" t="str">
        <f t="shared" si="392"/>
        <v/>
      </c>
      <c r="CS341" s="150" t="str">
        <f t="shared" si="396"/>
        <v/>
      </c>
      <c r="CT341" s="43" t="s">
        <v>0</v>
      </c>
      <c r="CU341" s="276" t="str">
        <f t="shared" si="445"/>
        <v xml:space="preserve">
</v>
      </c>
      <c r="CV341" s="43" t="s">
        <v>0</v>
      </c>
      <c r="CW341" s="236" t="str">
        <f t="shared" si="397"/>
        <v/>
      </c>
      <c r="CX341" t="s">
        <v>0</v>
      </c>
      <c r="CY341" s="119" t="str">
        <f t="shared" si="398"/>
        <v/>
      </c>
      <c r="CZ341" t="s">
        <v>0</v>
      </c>
      <c r="DA341" s="48" t="str">
        <f t="shared" si="399"/>
        <v/>
      </c>
      <c r="DB341" s="62" t="str">
        <f t="shared" si="400"/>
        <v/>
      </c>
      <c r="DC341" t="s">
        <v>0</v>
      </c>
      <c r="DD341" s="16" t="str">
        <f t="shared" si="446"/>
        <v/>
      </c>
      <c r="DE341" s="43" t="s">
        <v>0</v>
      </c>
      <c r="DF341" s="16" t="str">
        <f t="shared" si="447"/>
        <v/>
      </c>
      <c r="DG341" s="43" t="s">
        <v>0</v>
      </c>
      <c r="DH341" s="48" t="str">
        <f t="shared" si="448"/>
        <v/>
      </c>
      <c r="DI341" s="49" t="str">
        <f t="shared" si="449"/>
        <v/>
      </c>
      <c r="DJ341" s="43" t="s">
        <v>0</v>
      </c>
      <c r="DK341" s="48" t="str">
        <f t="shared" si="450"/>
        <v/>
      </c>
      <c r="DL341" s="49" t="str">
        <f t="shared" si="451"/>
        <v/>
      </c>
      <c r="DM341" s="43" t="s">
        <v>0</v>
      </c>
      <c r="DN341" s="48" t="str">
        <f t="shared" si="452"/>
        <v/>
      </c>
      <c r="DO341" s="49" t="str">
        <f t="shared" si="453"/>
        <v/>
      </c>
      <c r="DP341" s="43" t="s">
        <v>0</v>
      </c>
      <c r="DQ341" s="54" t="str">
        <f t="shared" si="454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5"/>
        <v/>
      </c>
      <c r="DU341" s="69" t="str">
        <f t="shared" si="401"/>
        <v/>
      </c>
      <c r="DV341" s="69" t="str">
        <f t="shared" si="456"/>
        <v/>
      </c>
      <c r="DW341" s="69" t="str">
        <f t="shared" si="457"/>
        <v/>
      </c>
      <c r="DX341" s="62" t="str">
        <f t="shared" si="458"/>
        <v/>
      </c>
      <c r="DY341" s="43" t="s">
        <v>0</v>
      </c>
      <c r="DZ341" s="54" t="str">
        <f>IF(AN341="","",MAX(DZ$12:DZ340)+1)</f>
        <v/>
      </c>
      <c r="EA341" s="69" t="str">
        <f t="shared" si="459"/>
        <v/>
      </c>
      <c r="EB341" s="69" t="str">
        <f t="shared" si="460"/>
        <v/>
      </c>
      <c r="EC341" s="69" t="str">
        <f t="shared" si="461"/>
        <v/>
      </c>
      <c r="ED341" s="69" t="str">
        <f t="shared" si="462"/>
        <v/>
      </c>
      <c r="EE341" s="69" t="str">
        <f t="shared" si="402"/>
        <v/>
      </c>
      <c r="EF341" s="69" t="str">
        <f t="shared" si="463"/>
        <v/>
      </c>
      <c r="EG341" s="69" t="str">
        <f t="shared" si="464"/>
        <v/>
      </c>
      <c r="EH341" s="69" t="str">
        <f t="shared" si="403"/>
        <v/>
      </c>
      <c r="EI341" s="69" t="str">
        <f t="shared" si="465"/>
        <v/>
      </c>
      <c r="EJ341" s="49" t="str">
        <f t="shared" si="466"/>
        <v/>
      </c>
      <c r="EK341" s="43" t="s">
        <v>0</v>
      </c>
      <c r="EL341" s="16" t="str">
        <f t="shared" si="467"/>
        <v/>
      </c>
      <c r="EM341" s="43" t="s">
        <v>0</v>
      </c>
      <c r="EN341" s="16" t="str">
        <f t="shared" si="404"/>
        <v/>
      </c>
      <c r="EO341" s="43" t="s">
        <v>0</v>
      </c>
      <c r="EP341" s="167" t="str">
        <f t="shared" si="468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5"/>
        <v/>
      </c>
      <c r="P342" s="43"/>
      <c r="Q342" s="48" t="str">
        <f t="shared" si="406"/>
        <v/>
      </c>
      <c r="R342" s="69" t="str">
        <f>IF(Q342="","",IF(COUNTIF(Q$12:Q341,Q342)=0,R341+1,R341))</f>
        <v/>
      </c>
      <c r="S342" s="69" t="str">
        <f t="shared" si="407"/>
        <v/>
      </c>
      <c r="T342" s="69" t="str">
        <f t="shared" si="408"/>
        <v/>
      </c>
      <c r="U342" s="62" t="str">
        <f t="shared" si="409"/>
        <v/>
      </c>
      <c r="V342" s="43" t="s">
        <v>0</v>
      </c>
      <c r="W342" s="209" t="str">
        <f t="shared" si="410"/>
        <v/>
      </c>
      <c r="X342" s="259" t="str">
        <f t="shared" si="411"/>
        <v/>
      </c>
      <c r="Y342" s="210" t="str">
        <f t="shared" si="393"/>
        <v/>
      </c>
      <c r="Z342" s="43" t="s">
        <v>0</v>
      </c>
      <c r="AA342" s="48" t="str">
        <f t="shared" si="412"/>
        <v/>
      </c>
      <c r="AB342" s="69" t="str">
        <f t="shared" si="413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4"/>
        <v/>
      </c>
      <c r="AI342" s="43" t="s">
        <v>0</v>
      </c>
      <c r="AJ342" s="209" t="str">
        <f t="shared" si="415"/>
        <v/>
      </c>
      <c r="AK342" s="150" t="str">
        <f t="shared" si="416"/>
        <v/>
      </c>
      <c r="AL342" s="43"/>
      <c r="AM342" s="48" t="str">
        <f t="shared" si="417"/>
        <v/>
      </c>
      <c r="AN342" s="27" t="str">
        <f t="shared" si="418"/>
        <v/>
      </c>
      <c r="AO342" s="69" t="str">
        <f t="shared" si="419"/>
        <v/>
      </c>
      <c r="AP342" s="69" t="str">
        <f t="shared" si="420"/>
        <v/>
      </c>
      <c r="AQ342" s="27" t="str">
        <f t="shared" si="421"/>
        <v/>
      </c>
      <c r="AR342" s="62" t="str">
        <f t="shared" si="422"/>
        <v/>
      </c>
      <c r="AS342" s="43" t="s">
        <v>0</v>
      </c>
      <c r="AT342" s="78" t="str">
        <f t="shared" si="423"/>
        <v/>
      </c>
      <c r="AU342" s="43" t="s">
        <v>0</v>
      </c>
      <c r="AV342" s="280" t="str">
        <f t="shared" si="391"/>
        <v/>
      </c>
      <c r="AW342" s="43" t="s">
        <v>0</v>
      </c>
      <c r="AX342" s="97"/>
      <c r="AY342" s="99"/>
      <c r="AZ342" s="43" t="s">
        <v>0</v>
      </c>
      <c r="BA342" s="236" t="str">
        <f t="shared" si="424"/>
        <v/>
      </c>
      <c r="BB342" s="43" t="s">
        <v>0</v>
      </c>
      <c r="BC342" s="48" t="str">
        <f t="shared" si="425"/>
        <v/>
      </c>
      <c r="BD342" s="69" t="str">
        <f>IF(AX342&amp;AY342="","",MAX(BD$12:BD341)+1)</f>
        <v/>
      </c>
      <c r="BE342" s="248" t="str">
        <f t="shared" si="426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7"/>
        <v/>
      </c>
      <c r="BI342" s="27" t="str">
        <f t="shared" si="428"/>
        <v/>
      </c>
      <c r="BJ342" s="69" t="str">
        <f t="shared" si="429"/>
        <v/>
      </c>
      <c r="BK342" s="49" t="str">
        <f t="shared" si="430"/>
        <v/>
      </c>
      <c r="BL342" s="43" t="s">
        <v>0</v>
      </c>
      <c r="BM342" s="48" t="str">
        <f t="shared" si="431"/>
        <v/>
      </c>
      <c r="BN342" s="27" t="str">
        <f t="shared" si="432"/>
        <v/>
      </c>
      <c r="BO342" s="69" t="str">
        <f t="shared" si="433"/>
        <v/>
      </c>
      <c r="BP342" s="69" t="str">
        <f t="shared" si="394"/>
        <v/>
      </c>
      <c r="BQ342" s="27" t="str">
        <f t="shared" si="395"/>
        <v/>
      </c>
      <c r="BR342" s="27" t="str" cm="1">
        <f t="array" ref="BR342">IFERROR(""&amp;INDEX(regNatjecatelj_klub,DI342),"")</f>
        <v/>
      </c>
      <c r="BS342" s="82" t="str">
        <f t="shared" si="434"/>
        <v/>
      </c>
      <c r="BT342" s="62" t="str">
        <f t="shared" si="435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6"/>
        <v/>
      </c>
      <c r="CA342" s="27" t="str">
        <f t="shared" si="437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8"/>
        <v/>
      </c>
      <c r="CE342" s="27" t="str">
        <f>IF(BX342="","",MAX(CE$12:CE341)+1)</f>
        <v/>
      </c>
      <c r="CF342" s="27" t="str">
        <f t="shared" si="439"/>
        <v/>
      </c>
      <c r="CG342" s="62" t="str">
        <f t="shared" si="440"/>
        <v/>
      </c>
      <c r="CH342" s="43" t="s">
        <v>0</v>
      </c>
      <c r="CI342" s="16" t="str">
        <f t="shared" si="44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2"/>
        <v/>
      </c>
      <c r="CP342" s="69" t="str">
        <f t="shared" si="443"/>
        <v/>
      </c>
      <c r="CQ342" s="216" t="str">
        <f t="shared" si="444"/>
        <v/>
      </c>
      <c r="CR342" s="217" t="str">
        <f t="shared" si="392"/>
        <v/>
      </c>
      <c r="CS342" s="150" t="str">
        <f t="shared" si="396"/>
        <v/>
      </c>
      <c r="CT342" s="43" t="s">
        <v>0</v>
      </c>
      <c r="CU342" s="276" t="str">
        <f t="shared" si="445"/>
        <v xml:space="preserve">
</v>
      </c>
      <c r="CV342" s="43" t="s">
        <v>0</v>
      </c>
      <c r="CW342" s="236" t="str">
        <f t="shared" si="397"/>
        <v/>
      </c>
      <c r="CX342" t="s">
        <v>0</v>
      </c>
      <c r="CY342" s="119" t="str">
        <f t="shared" si="398"/>
        <v/>
      </c>
      <c r="CZ342" t="s">
        <v>0</v>
      </c>
      <c r="DA342" s="48" t="str">
        <f t="shared" si="399"/>
        <v/>
      </c>
      <c r="DB342" s="62" t="str">
        <f t="shared" si="400"/>
        <v/>
      </c>
      <c r="DC342" t="s">
        <v>0</v>
      </c>
      <c r="DD342" s="16" t="str">
        <f t="shared" si="446"/>
        <v/>
      </c>
      <c r="DE342" s="43" t="s">
        <v>0</v>
      </c>
      <c r="DF342" s="16" t="str">
        <f t="shared" si="447"/>
        <v/>
      </c>
      <c r="DG342" s="43" t="s">
        <v>0</v>
      </c>
      <c r="DH342" s="48" t="str">
        <f t="shared" si="448"/>
        <v/>
      </c>
      <c r="DI342" s="49" t="str">
        <f t="shared" si="449"/>
        <v/>
      </c>
      <c r="DJ342" s="43" t="s">
        <v>0</v>
      </c>
      <c r="DK342" s="48" t="str">
        <f t="shared" si="450"/>
        <v/>
      </c>
      <c r="DL342" s="49" t="str">
        <f t="shared" si="451"/>
        <v/>
      </c>
      <c r="DM342" s="43" t="s">
        <v>0</v>
      </c>
      <c r="DN342" s="48" t="str">
        <f t="shared" si="452"/>
        <v/>
      </c>
      <c r="DO342" s="49" t="str">
        <f t="shared" si="453"/>
        <v/>
      </c>
      <c r="DP342" s="43" t="s">
        <v>0</v>
      </c>
      <c r="DQ342" s="54" t="str">
        <f t="shared" si="454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5"/>
        <v/>
      </c>
      <c r="DU342" s="69" t="str">
        <f t="shared" si="401"/>
        <v/>
      </c>
      <c r="DV342" s="69" t="str">
        <f t="shared" si="456"/>
        <v/>
      </c>
      <c r="DW342" s="69" t="str">
        <f t="shared" si="457"/>
        <v/>
      </c>
      <c r="DX342" s="62" t="str">
        <f t="shared" si="458"/>
        <v/>
      </c>
      <c r="DY342" s="43" t="s">
        <v>0</v>
      </c>
      <c r="DZ342" s="54" t="str">
        <f>IF(AN342="","",MAX(DZ$12:DZ341)+1)</f>
        <v/>
      </c>
      <c r="EA342" s="69" t="str">
        <f t="shared" si="459"/>
        <v/>
      </c>
      <c r="EB342" s="69" t="str">
        <f t="shared" si="460"/>
        <v/>
      </c>
      <c r="EC342" s="69" t="str">
        <f t="shared" si="461"/>
        <v/>
      </c>
      <c r="ED342" s="69" t="str">
        <f t="shared" si="462"/>
        <v/>
      </c>
      <c r="EE342" s="69" t="str">
        <f t="shared" si="402"/>
        <v/>
      </c>
      <c r="EF342" s="69" t="str">
        <f t="shared" si="463"/>
        <v/>
      </c>
      <c r="EG342" s="69" t="str">
        <f t="shared" si="464"/>
        <v/>
      </c>
      <c r="EH342" s="69" t="str">
        <f t="shared" si="403"/>
        <v/>
      </c>
      <c r="EI342" s="69" t="str">
        <f t="shared" si="465"/>
        <v/>
      </c>
      <c r="EJ342" s="49" t="str">
        <f t="shared" si="466"/>
        <v/>
      </c>
      <c r="EK342" s="43" t="s">
        <v>0</v>
      </c>
      <c r="EL342" s="16" t="str">
        <f t="shared" si="467"/>
        <v/>
      </c>
      <c r="EM342" s="43" t="s">
        <v>0</v>
      </c>
      <c r="EN342" s="16" t="str">
        <f t="shared" si="404"/>
        <v/>
      </c>
      <c r="EO342" s="43" t="s">
        <v>0</v>
      </c>
      <c r="EP342" s="167" t="str">
        <f t="shared" si="468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5"/>
        <v/>
      </c>
      <c r="P343" s="43"/>
      <c r="Q343" s="48" t="str">
        <f t="shared" si="406"/>
        <v/>
      </c>
      <c r="R343" s="69" t="str">
        <f>IF(Q343="","",IF(COUNTIF(Q$12:Q342,Q343)=0,R342+1,R342))</f>
        <v/>
      </c>
      <c r="S343" s="69" t="str">
        <f t="shared" si="407"/>
        <v/>
      </c>
      <c r="T343" s="69" t="str">
        <f t="shared" si="408"/>
        <v/>
      </c>
      <c r="U343" s="62" t="str">
        <f t="shared" si="409"/>
        <v/>
      </c>
      <c r="V343" s="43" t="s">
        <v>0</v>
      </c>
      <c r="W343" s="209" t="str">
        <f t="shared" si="410"/>
        <v/>
      </c>
      <c r="X343" s="259" t="str">
        <f t="shared" si="411"/>
        <v/>
      </c>
      <c r="Y343" s="210" t="str">
        <f t="shared" si="393"/>
        <v/>
      </c>
      <c r="Z343" s="43" t="s">
        <v>0</v>
      </c>
      <c r="AA343" s="48" t="str">
        <f t="shared" si="412"/>
        <v/>
      </c>
      <c r="AB343" s="69" t="str">
        <f t="shared" si="413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4"/>
        <v/>
      </c>
      <c r="AI343" s="43" t="s">
        <v>0</v>
      </c>
      <c r="AJ343" s="209" t="str">
        <f t="shared" si="415"/>
        <v/>
      </c>
      <c r="AK343" s="150" t="str">
        <f t="shared" si="416"/>
        <v/>
      </c>
      <c r="AL343" s="43"/>
      <c r="AM343" s="48" t="str">
        <f t="shared" si="417"/>
        <v/>
      </c>
      <c r="AN343" s="27" t="str">
        <f t="shared" si="418"/>
        <v/>
      </c>
      <c r="AO343" s="69" t="str">
        <f t="shared" si="419"/>
        <v/>
      </c>
      <c r="AP343" s="69" t="str">
        <f t="shared" si="420"/>
        <v/>
      </c>
      <c r="AQ343" s="27" t="str">
        <f t="shared" si="421"/>
        <v/>
      </c>
      <c r="AR343" s="62" t="str">
        <f t="shared" si="422"/>
        <v/>
      </c>
      <c r="AS343" s="43" t="s">
        <v>0</v>
      </c>
      <c r="AT343" s="78" t="str">
        <f t="shared" si="423"/>
        <v/>
      </c>
      <c r="AU343" s="43" t="s">
        <v>0</v>
      </c>
      <c r="AV343" s="280" t="str">
        <f t="shared" si="391"/>
        <v/>
      </c>
      <c r="AW343" s="43" t="s">
        <v>0</v>
      </c>
      <c r="AX343" s="97"/>
      <c r="AY343" s="99"/>
      <c r="AZ343" s="43" t="s">
        <v>0</v>
      </c>
      <c r="BA343" s="236" t="str">
        <f t="shared" si="424"/>
        <v/>
      </c>
      <c r="BB343" s="43" t="s">
        <v>0</v>
      </c>
      <c r="BC343" s="48" t="str">
        <f t="shared" si="425"/>
        <v/>
      </c>
      <c r="BD343" s="69" t="str">
        <f>IF(AX343&amp;AY343="","",MAX(BD$12:BD342)+1)</f>
        <v/>
      </c>
      <c r="BE343" s="248" t="str">
        <f t="shared" si="426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7"/>
        <v/>
      </c>
      <c r="BI343" s="27" t="str">
        <f t="shared" si="428"/>
        <v/>
      </c>
      <c r="BJ343" s="69" t="str">
        <f t="shared" si="429"/>
        <v/>
      </c>
      <c r="BK343" s="49" t="str">
        <f t="shared" si="430"/>
        <v/>
      </c>
      <c r="BL343" s="43" t="s">
        <v>0</v>
      </c>
      <c r="BM343" s="48" t="str">
        <f t="shared" si="431"/>
        <v/>
      </c>
      <c r="BN343" s="27" t="str">
        <f t="shared" si="432"/>
        <v/>
      </c>
      <c r="BO343" s="69" t="str">
        <f t="shared" si="433"/>
        <v/>
      </c>
      <c r="BP343" s="69" t="str">
        <f t="shared" si="394"/>
        <v/>
      </c>
      <c r="BQ343" s="27" t="str">
        <f t="shared" si="395"/>
        <v/>
      </c>
      <c r="BR343" s="27" t="str" cm="1">
        <f t="array" ref="BR343">IFERROR(""&amp;INDEX(regNatjecatelj_klub,DI343),"")</f>
        <v/>
      </c>
      <c r="BS343" s="82" t="str">
        <f t="shared" si="434"/>
        <v/>
      </c>
      <c r="BT343" s="62" t="str">
        <f t="shared" si="435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6"/>
        <v/>
      </c>
      <c r="CA343" s="27" t="str">
        <f t="shared" si="437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8"/>
        <v/>
      </c>
      <c r="CE343" s="27" t="str">
        <f>IF(BX343="","",MAX(CE$12:CE342)+1)</f>
        <v/>
      </c>
      <c r="CF343" s="27" t="str">
        <f t="shared" si="439"/>
        <v/>
      </c>
      <c r="CG343" s="62" t="str">
        <f t="shared" si="440"/>
        <v/>
      </c>
      <c r="CH343" s="43" t="s">
        <v>0</v>
      </c>
      <c r="CI343" s="16" t="str">
        <f t="shared" si="44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2"/>
        <v/>
      </c>
      <c r="CP343" s="69" t="str">
        <f t="shared" si="443"/>
        <v/>
      </c>
      <c r="CQ343" s="216" t="str">
        <f t="shared" si="444"/>
        <v/>
      </c>
      <c r="CR343" s="217" t="str">
        <f t="shared" si="392"/>
        <v/>
      </c>
      <c r="CS343" s="150" t="str">
        <f t="shared" si="396"/>
        <v/>
      </c>
      <c r="CT343" s="43" t="s">
        <v>0</v>
      </c>
      <c r="CU343" s="276" t="str">
        <f t="shared" si="445"/>
        <v xml:space="preserve">
</v>
      </c>
      <c r="CV343" s="43" t="s">
        <v>0</v>
      </c>
      <c r="CW343" s="236" t="str">
        <f t="shared" si="397"/>
        <v/>
      </c>
      <c r="CX343" t="s">
        <v>0</v>
      </c>
      <c r="CY343" s="119" t="str">
        <f t="shared" si="398"/>
        <v/>
      </c>
      <c r="CZ343" t="s">
        <v>0</v>
      </c>
      <c r="DA343" s="48" t="str">
        <f t="shared" si="399"/>
        <v/>
      </c>
      <c r="DB343" s="62" t="str">
        <f t="shared" si="400"/>
        <v/>
      </c>
      <c r="DC343" t="s">
        <v>0</v>
      </c>
      <c r="DD343" s="16" t="str">
        <f t="shared" si="446"/>
        <v/>
      </c>
      <c r="DE343" s="43" t="s">
        <v>0</v>
      </c>
      <c r="DF343" s="16" t="str">
        <f t="shared" si="447"/>
        <v/>
      </c>
      <c r="DG343" s="43" t="s">
        <v>0</v>
      </c>
      <c r="DH343" s="48" t="str">
        <f t="shared" si="448"/>
        <v/>
      </c>
      <c r="DI343" s="49" t="str">
        <f t="shared" si="449"/>
        <v/>
      </c>
      <c r="DJ343" s="43" t="s">
        <v>0</v>
      </c>
      <c r="DK343" s="48" t="str">
        <f t="shared" si="450"/>
        <v/>
      </c>
      <c r="DL343" s="49" t="str">
        <f t="shared" si="451"/>
        <v/>
      </c>
      <c r="DM343" s="43" t="s">
        <v>0</v>
      </c>
      <c r="DN343" s="48" t="str">
        <f t="shared" si="452"/>
        <v/>
      </c>
      <c r="DO343" s="49" t="str">
        <f t="shared" si="453"/>
        <v/>
      </c>
      <c r="DP343" s="43" t="s">
        <v>0</v>
      </c>
      <c r="DQ343" s="54" t="str">
        <f t="shared" si="454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5"/>
        <v/>
      </c>
      <c r="DU343" s="69" t="str">
        <f t="shared" si="401"/>
        <v/>
      </c>
      <c r="DV343" s="69" t="str">
        <f t="shared" si="456"/>
        <v/>
      </c>
      <c r="DW343" s="69" t="str">
        <f t="shared" si="457"/>
        <v/>
      </c>
      <c r="DX343" s="62" t="str">
        <f t="shared" si="458"/>
        <v/>
      </c>
      <c r="DY343" s="43" t="s">
        <v>0</v>
      </c>
      <c r="DZ343" s="54" t="str">
        <f>IF(AN343="","",MAX(DZ$12:DZ342)+1)</f>
        <v/>
      </c>
      <c r="EA343" s="69" t="str">
        <f t="shared" si="459"/>
        <v/>
      </c>
      <c r="EB343" s="69" t="str">
        <f t="shared" si="460"/>
        <v/>
      </c>
      <c r="EC343" s="69" t="str">
        <f t="shared" si="461"/>
        <v/>
      </c>
      <c r="ED343" s="69" t="str">
        <f t="shared" si="462"/>
        <v/>
      </c>
      <c r="EE343" s="69" t="str">
        <f t="shared" si="402"/>
        <v/>
      </c>
      <c r="EF343" s="69" t="str">
        <f t="shared" si="463"/>
        <v/>
      </c>
      <c r="EG343" s="69" t="str">
        <f t="shared" si="464"/>
        <v/>
      </c>
      <c r="EH343" s="69" t="str">
        <f t="shared" si="403"/>
        <v/>
      </c>
      <c r="EI343" s="69" t="str">
        <f t="shared" si="465"/>
        <v/>
      </c>
      <c r="EJ343" s="49" t="str">
        <f t="shared" si="466"/>
        <v/>
      </c>
      <c r="EK343" s="43" t="s">
        <v>0</v>
      </c>
      <c r="EL343" s="16" t="str">
        <f t="shared" si="467"/>
        <v/>
      </c>
      <c r="EM343" s="43" t="s">
        <v>0</v>
      </c>
      <c r="EN343" s="16" t="str">
        <f t="shared" si="404"/>
        <v/>
      </c>
      <c r="EO343" s="43" t="s">
        <v>0</v>
      </c>
      <c r="EP343" s="167" t="str">
        <f t="shared" si="468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5"/>
        <v/>
      </c>
      <c r="P344" s="43"/>
      <c r="Q344" s="48" t="str">
        <f t="shared" si="406"/>
        <v/>
      </c>
      <c r="R344" s="69" t="str">
        <f>IF(Q344="","",IF(COUNTIF(Q$12:Q343,Q344)=0,R343+1,R343))</f>
        <v/>
      </c>
      <c r="S344" s="69" t="str">
        <f t="shared" si="407"/>
        <v/>
      </c>
      <c r="T344" s="69" t="str">
        <f t="shared" si="408"/>
        <v/>
      </c>
      <c r="U344" s="62" t="str">
        <f t="shared" si="409"/>
        <v/>
      </c>
      <c r="V344" s="43" t="s">
        <v>0</v>
      </c>
      <c r="W344" s="209" t="str">
        <f t="shared" si="410"/>
        <v/>
      </c>
      <c r="X344" s="259" t="str">
        <f t="shared" si="411"/>
        <v/>
      </c>
      <c r="Y344" s="210" t="str">
        <f t="shared" si="393"/>
        <v/>
      </c>
      <c r="Z344" s="43" t="s">
        <v>0</v>
      </c>
      <c r="AA344" s="48" t="str">
        <f t="shared" si="412"/>
        <v/>
      </c>
      <c r="AB344" s="69" t="str">
        <f t="shared" si="413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4"/>
        <v/>
      </c>
      <c r="AI344" s="43" t="s">
        <v>0</v>
      </c>
      <c r="AJ344" s="209" t="str">
        <f t="shared" si="415"/>
        <v/>
      </c>
      <c r="AK344" s="150" t="str">
        <f t="shared" si="416"/>
        <v/>
      </c>
      <c r="AL344" s="43"/>
      <c r="AM344" s="48" t="str">
        <f t="shared" si="417"/>
        <v/>
      </c>
      <c r="AN344" s="27" t="str">
        <f t="shared" si="418"/>
        <v/>
      </c>
      <c r="AO344" s="69" t="str">
        <f t="shared" si="419"/>
        <v/>
      </c>
      <c r="AP344" s="69" t="str">
        <f t="shared" si="420"/>
        <v/>
      </c>
      <c r="AQ344" s="27" t="str">
        <f t="shared" si="421"/>
        <v/>
      </c>
      <c r="AR344" s="62" t="str">
        <f t="shared" si="422"/>
        <v/>
      </c>
      <c r="AS344" s="43" t="s">
        <v>0</v>
      </c>
      <c r="AT344" s="78" t="str">
        <f t="shared" si="423"/>
        <v/>
      </c>
      <c r="AU344" s="43" t="s">
        <v>0</v>
      </c>
      <c r="AV344" s="280" t="str">
        <f t="shared" si="391"/>
        <v/>
      </c>
      <c r="AW344" s="43" t="s">
        <v>0</v>
      </c>
      <c r="AX344" s="97"/>
      <c r="AY344" s="99"/>
      <c r="AZ344" s="43" t="s">
        <v>0</v>
      </c>
      <c r="BA344" s="236" t="str">
        <f t="shared" si="424"/>
        <v/>
      </c>
      <c r="BB344" s="43" t="s">
        <v>0</v>
      </c>
      <c r="BC344" s="48" t="str">
        <f t="shared" si="425"/>
        <v/>
      </c>
      <c r="BD344" s="69" t="str">
        <f>IF(AX344&amp;AY344="","",MAX(BD$12:BD343)+1)</f>
        <v/>
      </c>
      <c r="BE344" s="248" t="str">
        <f t="shared" si="426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7"/>
        <v/>
      </c>
      <c r="BI344" s="27" t="str">
        <f t="shared" si="428"/>
        <v/>
      </c>
      <c r="BJ344" s="69" t="str">
        <f t="shared" si="429"/>
        <v/>
      </c>
      <c r="BK344" s="49" t="str">
        <f t="shared" si="430"/>
        <v/>
      </c>
      <c r="BL344" s="43" t="s">
        <v>0</v>
      </c>
      <c r="BM344" s="48" t="str">
        <f t="shared" si="431"/>
        <v/>
      </c>
      <c r="BN344" s="27" t="str">
        <f t="shared" si="432"/>
        <v/>
      </c>
      <c r="BO344" s="69" t="str">
        <f t="shared" si="433"/>
        <v/>
      </c>
      <c r="BP344" s="69" t="str">
        <f t="shared" si="394"/>
        <v/>
      </c>
      <c r="BQ344" s="27" t="str">
        <f t="shared" si="395"/>
        <v/>
      </c>
      <c r="BR344" s="27" t="str" cm="1">
        <f t="array" ref="BR344">IFERROR(""&amp;INDEX(regNatjecatelj_klub,DI344),"")</f>
        <v/>
      </c>
      <c r="BS344" s="82" t="str">
        <f t="shared" si="434"/>
        <v/>
      </c>
      <c r="BT344" s="62" t="str">
        <f t="shared" si="435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6"/>
        <v/>
      </c>
      <c r="CA344" s="27" t="str">
        <f t="shared" si="437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8"/>
        <v/>
      </c>
      <c r="CE344" s="27" t="str">
        <f>IF(BX344="","",MAX(CE$12:CE343)+1)</f>
        <v/>
      </c>
      <c r="CF344" s="27" t="str">
        <f t="shared" si="439"/>
        <v/>
      </c>
      <c r="CG344" s="62" t="str">
        <f t="shared" si="440"/>
        <v/>
      </c>
      <c r="CH344" s="43" t="s">
        <v>0</v>
      </c>
      <c r="CI344" s="16" t="str">
        <f t="shared" si="44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2"/>
        <v/>
      </c>
      <c r="CP344" s="69" t="str">
        <f t="shared" si="443"/>
        <v/>
      </c>
      <c r="CQ344" s="216" t="str">
        <f t="shared" si="444"/>
        <v/>
      </c>
      <c r="CR344" s="217" t="str">
        <f t="shared" si="392"/>
        <v/>
      </c>
      <c r="CS344" s="150" t="str">
        <f t="shared" si="396"/>
        <v/>
      </c>
      <c r="CT344" s="43" t="s">
        <v>0</v>
      </c>
      <c r="CU344" s="276" t="str">
        <f t="shared" si="445"/>
        <v xml:space="preserve">
</v>
      </c>
      <c r="CV344" s="43" t="s">
        <v>0</v>
      </c>
      <c r="CW344" s="236" t="str">
        <f t="shared" si="397"/>
        <v/>
      </c>
      <c r="CX344" t="s">
        <v>0</v>
      </c>
      <c r="CY344" s="119" t="str">
        <f t="shared" si="398"/>
        <v/>
      </c>
      <c r="CZ344" t="s">
        <v>0</v>
      </c>
      <c r="DA344" s="48" t="str">
        <f t="shared" si="399"/>
        <v/>
      </c>
      <c r="DB344" s="62" t="str">
        <f t="shared" si="400"/>
        <v/>
      </c>
      <c r="DC344" t="s">
        <v>0</v>
      </c>
      <c r="DD344" s="16" t="str">
        <f t="shared" si="446"/>
        <v/>
      </c>
      <c r="DE344" s="43" t="s">
        <v>0</v>
      </c>
      <c r="DF344" s="16" t="str">
        <f t="shared" si="447"/>
        <v/>
      </c>
      <c r="DG344" s="43" t="s">
        <v>0</v>
      </c>
      <c r="DH344" s="48" t="str">
        <f t="shared" si="448"/>
        <v/>
      </c>
      <c r="DI344" s="49" t="str">
        <f t="shared" si="449"/>
        <v/>
      </c>
      <c r="DJ344" s="43" t="s">
        <v>0</v>
      </c>
      <c r="DK344" s="48" t="str">
        <f t="shared" si="450"/>
        <v/>
      </c>
      <c r="DL344" s="49" t="str">
        <f t="shared" si="451"/>
        <v/>
      </c>
      <c r="DM344" s="43" t="s">
        <v>0</v>
      </c>
      <c r="DN344" s="48" t="str">
        <f t="shared" si="452"/>
        <v/>
      </c>
      <c r="DO344" s="49" t="str">
        <f t="shared" si="453"/>
        <v/>
      </c>
      <c r="DP344" s="43" t="s">
        <v>0</v>
      </c>
      <c r="DQ344" s="54" t="str">
        <f t="shared" si="454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5"/>
        <v/>
      </c>
      <c r="DU344" s="69" t="str">
        <f t="shared" si="401"/>
        <v/>
      </c>
      <c r="DV344" s="69" t="str">
        <f t="shared" si="456"/>
        <v/>
      </c>
      <c r="DW344" s="69" t="str">
        <f t="shared" si="457"/>
        <v/>
      </c>
      <c r="DX344" s="62" t="str">
        <f t="shared" si="458"/>
        <v/>
      </c>
      <c r="DY344" s="43" t="s">
        <v>0</v>
      </c>
      <c r="DZ344" s="54" t="str">
        <f>IF(AN344="","",MAX(DZ$12:DZ343)+1)</f>
        <v/>
      </c>
      <c r="EA344" s="69" t="str">
        <f t="shared" si="459"/>
        <v/>
      </c>
      <c r="EB344" s="69" t="str">
        <f t="shared" si="460"/>
        <v/>
      </c>
      <c r="EC344" s="69" t="str">
        <f t="shared" si="461"/>
        <v/>
      </c>
      <c r="ED344" s="69" t="str">
        <f t="shared" si="462"/>
        <v/>
      </c>
      <c r="EE344" s="69" t="str">
        <f t="shared" si="402"/>
        <v/>
      </c>
      <c r="EF344" s="69" t="str">
        <f t="shared" si="463"/>
        <v/>
      </c>
      <c r="EG344" s="69" t="str">
        <f t="shared" si="464"/>
        <v/>
      </c>
      <c r="EH344" s="69" t="str">
        <f t="shared" si="403"/>
        <v/>
      </c>
      <c r="EI344" s="69" t="str">
        <f t="shared" si="465"/>
        <v/>
      </c>
      <c r="EJ344" s="49" t="str">
        <f t="shared" si="466"/>
        <v/>
      </c>
      <c r="EK344" s="43" t="s">
        <v>0</v>
      </c>
      <c r="EL344" s="16" t="str">
        <f t="shared" si="467"/>
        <v/>
      </c>
      <c r="EM344" s="43" t="s">
        <v>0</v>
      </c>
      <c r="EN344" s="16" t="str">
        <f t="shared" si="404"/>
        <v/>
      </c>
      <c r="EO344" s="43" t="s">
        <v>0</v>
      </c>
      <c r="EP344" s="167" t="str">
        <f t="shared" si="468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5"/>
        <v/>
      </c>
      <c r="P345" s="43"/>
      <c r="Q345" s="48" t="str">
        <f t="shared" si="406"/>
        <v/>
      </c>
      <c r="R345" s="69" t="str">
        <f>IF(Q345="","",IF(COUNTIF(Q$12:Q344,Q345)=0,R344+1,R344))</f>
        <v/>
      </c>
      <c r="S345" s="69" t="str">
        <f t="shared" si="407"/>
        <v/>
      </c>
      <c r="T345" s="69" t="str">
        <f t="shared" si="408"/>
        <v/>
      </c>
      <c r="U345" s="62" t="str">
        <f t="shared" si="409"/>
        <v/>
      </c>
      <c r="V345" s="43" t="s">
        <v>0</v>
      </c>
      <c r="W345" s="209" t="str">
        <f t="shared" si="410"/>
        <v/>
      </c>
      <c r="X345" s="259" t="str">
        <f t="shared" si="411"/>
        <v/>
      </c>
      <c r="Y345" s="210" t="str">
        <f t="shared" si="393"/>
        <v/>
      </c>
      <c r="Z345" s="43" t="s">
        <v>0</v>
      </c>
      <c r="AA345" s="48" t="str">
        <f t="shared" si="412"/>
        <v/>
      </c>
      <c r="AB345" s="69" t="str">
        <f t="shared" si="413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4"/>
        <v/>
      </c>
      <c r="AI345" s="43" t="s">
        <v>0</v>
      </c>
      <c r="AJ345" s="209" t="str">
        <f t="shared" si="415"/>
        <v/>
      </c>
      <c r="AK345" s="150" t="str">
        <f t="shared" si="416"/>
        <v/>
      </c>
      <c r="AL345" s="43"/>
      <c r="AM345" s="48" t="str">
        <f t="shared" si="417"/>
        <v/>
      </c>
      <c r="AN345" s="27" t="str">
        <f t="shared" si="418"/>
        <v/>
      </c>
      <c r="AO345" s="69" t="str">
        <f t="shared" si="419"/>
        <v/>
      </c>
      <c r="AP345" s="69" t="str">
        <f t="shared" si="420"/>
        <v/>
      </c>
      <c r="AQ345" s="27" t="str">
        <f t="shared" si="421"/>
        <v/>
      </c>
      <c r="AR345" s="62" t="str">
        <f t="shared" si="422"/>
        <v/>
      </c>
      <c r="AS345" s="43" t="s">
        <v>0</v>
      </c>
      <c r="AT345" s="78" t="str">
        <f t="shared" si="423"/>
        <v/>
      </c>
      <c r="AU345" s="43" t="s">
        <v>0</v>
      </c>
      <c r="AV345" s="280" t="str">
        <f t="shared" si="391"/>
        <v/>
      </c>
      <c r="AW345" s="43" t="s">
        <v>0</v>
      </c>
      <c r="AX345" s="97"/>
      <c r="AY345" s="99"/>
      <c r="AZ345" s="43" t="s">
        <v>0</v>
      </c>
      <c r="BA345" s="236" t="str">
        <f t="shared" si="424"/>
        <v/>
      </c>
      <c r="BB345" s="43" t="s">
        <v>0</v>
      </c>
      <c r="BC345" s="48" t="str">
        <f t="shared" si="425"/>
        <v/>
      </c>
      <c r="BD345" s="69" t="str">
        <f>IF(AX345&amp;AY345="","",MAX(BD$12:BD344)+1)</f>
        <v/>
      </c>
      <c r="BE345" s="248" t="str">
        <f t="shared" si="426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7"/>
        <v/>
      </c>
      <c r="BI345" s="27" t="str">
        <f t="shared" si="428"/>
        <v/>
      </c>
      <c r="BJ345" s="69" t="str">
        <f t="shared" si="429"/>
        <v/>
      </c>
      <c r="BK345" s="49" t="str">
        <f t="shared" si="430"/>
        <v/>
      </c>
      <c r="BL345" s="43" t="s">
        <v>0</v>
      </c>
      <c r="BM345" s="48" t="str">
        <f t="shared" si="431"/>
        <v/>
      </c>
      <c r="BN345" s="27" t="str">
        <f t="shared" si="432"/>
        <v/>
      </c>
      <c r="BO345" s="69" t="str">
        <f t="shared" si="433"/>
        <v/>
      </c>
      <c r="BP345" s="69" t="str">
        <f t="shared" si="394"/>
        <v/>
      </c>
      <c r="BQ345" s="27" t="str">
        <f t="shared" si="395"/>
        <v/>
      </c>
      <c r="BR345" s="27" t="str" cm="1">
        <f t="array" ref="BR345">IFERROR(""&amp;INDEX(regNatjecatelj_klub,DI345),"")</f>
        <v/>
      </c>
      <c r="BS345" s="82" t="str">
        <f t="shared" si="434"/>
        <v/>
      </c>
      <c r="BT345" s="62" t="str">
        <f t="shared" si="435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6"/>
        <v/>
      </c>
      <c r="CA345" s="27" t="str">
        <f t="shared" si="437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8"/>
        <v/>
      </c>
      <c r="CE345" s="27" t="str">
        <f>IF(BX345="","",MAX(CE$12:CE344)+1)</f>
        <v/>
      </c>
      <c r="CF345" s="27" t="str">
        <f t="shared" si="439"/>
        <v/>
      </c>
      <c r="CG345" s="62" t="str">
        <f t="shared" si="440"/>
        <v/>
      </c>
      <c r="CH345" s="43" t="s">
        <v>0</v>
      </c>
      <c r="CI345" s="16" t="str">
        <f t="shared" si="44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2"/>
        <v/>
      </c>
      <c r="CP345" s="69" t="str">
        <f t="shared" si="443"/>
        <v/>
      </c>
      <c r="CQ345" s="216" t="str">
        <f t="shared" si="444"/>
        <v/>
      </c>
      <c r="CR345" s="217" t="str">
        <f t="shared" si="392"/>
        <v/>
      </c>
      <c r="CS345" s="150" t="str">
        <f t="shared" si="396"/>
        <v/>
      </c>
      <c r="CT345" s="43" t="s">
        <v>0</v>
      </c>
      <c r="CU345" s="276" t="str">
        <f t="shared" si="445"/>
        <v xml:space="preserve">
</v>
      </c>
      <c r="CV345" s="43" t="s">
        <v>0</v>
      </c>
      <c r="CW345" s="236" t="str">
        <f t="shared" si="397"/>
        <v/>
      </c>
      <c r="CX345" t="s">
        <v>0</v>
      </c>
      <c r="CY345" s="119" t="str">
        <f t="shared" si="398"/>
        <v/>
      </c>
      <c r="CZ345" t="s">
        <v>0</v>
      </c>
      <c r="DA345" s="48" t="str">
        <f t="shared" si="399"/>
        <v/>
      </c>
      <c r="DB345" s="62" t="str">
        <f t="shared" si="400"/>
        <v/>
      </c>
      <c r="DC345" t="s">
        <v>0</v>
      </c>
      <c r="DD345" s="16" t="str">
        <f t="shared" si="446"/>
        <v/>
      </c>
      <c r="DE345" s="43" t="s">
        <v>0</v>
      </c>
      <c r="DF345" s="16" t="str">
        <f t="shared" si="447"/>
        <v/>
      </c>
      <c r="DG345" s="43" t="s">
        <v>0</v>
      </c>
      <c r="DH345" s="48" t="str">
        <f t="shared" si="448"/>
        <v/>
      </c>
      <c r="DI345" s="49" t="str">
        <f t="shared" si="449"/>
        <v/>
      </c>
      <c r="DJ345" s="43" t="s">
        <v>0</v>
      </c>
      <c r="DK345" s="48" t="str">
        <f t="shared" si="450"/>
        <v/>
      </c>
      <c r="DL345" s="49" t="str">
        <f t="shared" si="451"/>
        <v/>
      </c>
      <c r="DM345" s="43" t="s">
        <v>0</v>
      </c>
      <c r="DN345" s="48" t="str">
        <f t="shared" si="452"/>
        <v/>
      </c>
      <c r="DO345" s="49" t="str">
        <f t="shared" si="453"/>
        <v/>
      </c>
      <c r="DP345" s="43" t="s">
        <v>0</v>
      </c>
      <c r="DQ345" s="54" t="str">
        <f t="shared" si="454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5"/>
        <v/>
      </c>
      <c r="DU345" s="69" t="str">
        <f t="shared" si="401"/>
        <v/>
      </c>
      <c r="DV345" s="69" t="str">
        <f t="shared" si="456"/>
        <v/>
      </c>
      <c r="DW345" s="69" t="str">
        <f t="shared" si="457"/>
        <v/>
      </c>
      <c r="DX345" s="62" t="str">
        <f t="shared" si="458"/>
        <v/>
      </c>
      <c r="DY345" s="43" t="s">
        <v>0</v>
      </c>
      <c r="DZ345" s="54" t="str">
        <f>IF(AN345="","",MAX(DZ$12:DZ344)+1)</f>
        <v/>
      </c>
      <c r="EA345" s="69" t="str">
        <f t="shared" si="459"/>
        <v/>
      </c>
      <c r="EB345" s="69" t="str">
        <f t="shared" si="460"/>
        <v/>
      </c>
      <c r="EC345" s="69" t="str">
        <f t="shared" si="461"/>
        <v/>
      </c>
      <c r="ED345" s="69" t="str">
        <f t="shared" si="462"/>
        <v/>
      </c>
      <c r="EE345" s="69" t="str">
        <f t="shared" si="402"/>
        <v/>
      </c>
      <c r="EF345" s="69" t="str">
        <f t="shared" si="463"/>
        <v/>
      </c>
      <c r="EG345" s="69" t="str">
        <f t="shared" si="464"/>
        <v/>
      </c>
      <c r="EH345" s="69" t="str">
        <f t="shared" si="403"/>
        <v/>
      </c>
      <c r="EI345" s="69" t="str">
        <f t="shared" si="465"/>
        <v/>
      </c>
      <c r="EJ345" s="49" t="str">
        <f t="shared" si="466"/>
        <v/>
      </c>
      <c r="EK345" s="43" t="s">
        <v>0</v>
      </c>
      <c r="EL345" s="16" t="str">
        <f t="shared" si="467"/>
        <v/>
      </c>
      <c r="EM345" s="43" t="s">
        <v>0</v>
      </c>
      <c r="EN345" s="16" t="str">
        <f t="shared" si="404"/>
        <v/>
      </c>
      <c r="EO345" s="43" t="s">
        <v>0</v>
      </c>
      <c r="EP345" s="167" t="str">
        <f t="shared" si="468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5"/>
        <v/>
      </c>
      <c r="P346" s="43"/>
      <c r="Q346" s="48" t="str">
        <f t="shared" si="406"/>
        <v/>
      </c>
      <c r="R346" s="69" t="str">
        <f>IF(Q346="","",IF(COUNTIF(Q$12:Q345,Q346)=0,R345+1,R345))</f>
        <v/>
      </c>
      <c r="S346" s="69" t="str">
        <f t="shared" si="407"/>
        <v/>
      </c>
      <c r="T346" s="69" t="str">
        <f t="shared" si="408"/>
        <v/>
      </c>
      <c r="U346" s="62" t="str">
        <f t="shared" si="409"/>
        <v/>
      </c>
      <c r="V346" s="43" t="s">
        <v>0</v>
      </c>
      <c r="W346" s="209" t="str">
        <f t="shared" si="410"/>
        <v/>
      </c>
      <c r="X346" s="259" t="str">
        <f t="shared" si="411"/>
        <v/>
      </c>
      <c r="Y346" s="210" t="str">
        <f t="shared" si="393"/>
        <v/>
      </c>
      <c r="Z346" s="43" t="s">
        <v>0</v>
      </c>
      <c r="AA346" s="48" t="str">
        <f t="shared" si="412"/>
        <v/>
      </c>
      <c r="AB346" s="69" t="str">
        <f t="shared" si="413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4"/>
        <v/>
      </c>
      <c r="AI346" s="43" t="s">
        <v>0</v>
      </c>
      <c r="AJ346" s="209" t="str">
        <f t="shared" si="415"/>
        <v/>
      </c>
      <c r="AK346" s="150" t="str">
        <f t="shared" si="416"/>
        <v/>
      </c>
      <c r="AL346" s="43"/>
      <c r="AM346" s="48" t="str">
        <f t="shared" si="417"/>
        <v/>
      </c>
      <c r="AN346" s="27" t="str">
        <f t="shared" si="418"/>
        <v/>
      </c>
      <c r="AO346" s="69" t="str">
        <f t="shared" si="419"/>
        <v/>
      </c>
      <c r="AP346" s="69" t="str">
        <f t="shared" si="420"/>
        <v/>
      </c>
      <c r="AQ346" s="27" t="str">
        <f t="shared" si="421"/>
        <v/>
      </c>
      <c r="AR346" s="62" t="str">
        <f t="shared" si="422"/>
        <v/>
      </c>
      <c r="AS346" s="43" t="s">
        <v>0</v>
      </c>
      <c r="AT346" s="78" t="str">
        <f t="shared" si="423"/>
        <v/>
      </c>
      <c r="AU346" s="43" t="s">
        <v>0</v>
      </c>
      <c r="AV346" s="280" t="str">
        <f t="shared" si="391"/>
        <v/>
      </c>
      <c r="AW346" s="43" t="s">
        <v>0</v>
      </c>
      <c r="AX346" s="97"/>
      <c r="AY346" s="99"/>
      <c r="AZ346" s="43" t="s">
        <v>0</v>
      </c>
      <c r="BA346" s="236" t="str">
        <f t="shared" si="424"/>
        <v/>
      </c>
      <c r="BB346" s="43" t="s">
        <v>0</v>
      </c>
      <c r="BC346" s="48" t="str">
        <f t="shared" si="425"/>
        <v/>
      </c>
      <c r="BD346" s="69" t="str">
        <f>IF(AX346&amp;AY346="","",MAX(BD$12:BD345)+1)</f>
        <v/>
      </c>
      <c r="BE346" s="248" t="str">
        <f t="shared" si="426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7"/>
        <v/>
      </c>
      <c r="BI346" s="27" t="str">
        <f t="shared" si="428"/>
        <v/>
      </c>
      <c r="BJ346" s="69" t="str">
        <f t="shared" si="429"/>
        <v/>
      </c>
      <c r="BK346" s="49" t="str">
        <f t="shared" si="430"/>
        <v/>
      </c>
      <c r="BL346" s="43" t="s">
        <v>0</v>
      </c>
      <c r="BM346" s="48" t="str">
        <f t="shared" si="431"/>
        <v/>
      </c>
      <c r="BN346" s="27" t="str">
        <f t="shared" si="432"/>
        <v/>
      </c>
      <c r="BO346" s="69" t="str">
        <f t="shared" si="433"/>
        <v/>
      </c>
      <c r="BP346" s="69" t="str">
        <f t="shared" si="394"/>
        <v/>
      </c>
      <c r="BQ346" s="27" t="str">
        <f t="shared" si="395"/>
        <v/>
      </c>
      <c r="BR346" s="27" t="str" cm="1">
        <f t="array" ref="BR346">IFERROR(""&amp;INDEX(regNatjecatelj_klub,DI346),"")</f>
        <v/>
      </c>
      <c r="BS346" s="82" t="str">
        <f t="shared" si="434"/>
        <v/>
      </c>
      <c r="BT346" s="62" t="str">
        <f t="shared" si="435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6"/>
        <v/>
      </c>
      <c r="CA346" s="27" t="str">
        <f t="shared" si="437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8"/>
        <v/>
      </c>
      <c r="CE346" s="27" t="str">
        <f>IF(BX346="","",MAX(CE$12:CE345)+1)</f>
        <v/>
      </c>
      <c r="CF346" s="27" t="str">
        <f t="shared" si="439"/>
        <v/>
      </c>
      <c r="CG346" s="62" t="str">
        <f t="shared" si="440"/>
        <v/>
      </c>
      <c r="CH346" s="43" t="s">
        <v>0</v>
      </c>
      <c r="CI346" s="16" t="str">
        <f t="shared" si="44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2"/>
        <v/>
      </c>
      <c r="CP346" s="69" t="str">
        <f t="shared" si="443"/>
        <v/>
      </c>
      <c r="CQ346" s="216" t="str">
        <f t="shared" si="444"/>
        <v/>
      </c>
      <c r="CR346" s="217" t="str">
        <f t="shared" si="392"/>
        <v/>
      </c>
      <c r="CS346" s="150" t="str">
        <f t="shared" si="396"/>
        <v/>
      </c>
      <c r="CT346" s="43" t="s">
        <v>0</v>
      </c>
      <c r="CU346" s="276" t="str">
        <f t="shared" si="445"/>
        <v xml:space="preserve">
</v>
      </c>
      <c r="CV346" s="43" t="s">
        <v>0</v>
      </c>
      <c r="CW346" s="236" t="str">
        <f t="shared" si="397"/>
        <v/>
      </c>
      <c r="CX346" t="s">
        <v>0</v>
      </c>
      <c r="CY346" s="119" t="str">
        <f t="shared" si="398"/>
        <v/>
      </c>
      <c r="CZ346" t="s">
        <v>0</v>
      </c>
      <c r="DA346" s="48" t="str">
        <f t="shared" si="399"/>
        <v/>
      </c>
      <c r="DB346" s="62" t="str">
        <f t="shared" si="400"/>
        <v/>
      </c>
      <c r="DC346" t="s">
        <v>0</v>
      </c>
      <c r="DD346" s="16" t="str">
        <f t="shared" si="446"/>
        <v/>
      </c>
      <c r="DE346" s="43" t="s">
        <v>0</v>
      </c>
      <c r="DF346" s="16" t="str">
        <f t="shared" si="447"/>
        <v/>
      </c>
      <c r="DG346" s="43" t="s">
        <v>0</v>
      </c>
      <c r="DH346" s="48" t="str">
        <f t="shared" si="448"/>
        <v/>
      </c>
      <c r="DI346" s="49" t="str">
        <f t="shared" si="449"/>
        <v/>
      </c>
      <c r="DJ346" s="43" t="s">
        <v>0</v>
      </c>
      <c r="DK346" s="48" t="str">
        <f t="shared" si="450"/>
        <v/>
      </c>
      <c r="DL346" s="49" t="str">
        <f t="shared" si="451"/>
        <v/>
      </c>
      <c r="DM346" s="43" t="s">
        <v>0</v>
      </c>
      <c r="DN346" s="48" t="str">
        <f t="shared" si="452"/>
        <v/>
      </c>
      <c r="DO346" s="49" t="str">
        <f t="shared" si="453"/>
        <v/>
      </c>
      <c r="DP346" s="43" t="s">
        <v>0</v>
      </c>
      <c r="DQ346" s="54" t="str">
        <f t="shared" si="454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5"/>
        <v/>
      </c>
      <c r="DU346" s="69" t="str">
        <f t="shared" si="401"/>
        <v/>
      </c>
      <c r="DV346" s="69" t="str">
        <f t="shared" si="456"/>
        <v/>
      </c>
      <c r="DW346" s="69" t="str">
        <f t="shared" si="457"/>
        <v/>
      </c>
      <c r="DX346" s="62" t="str">
        <f t="shared" si="458"/>
        <v/>
      </c>
      <c r="DY346" s="43" t="s">
        <v>0</v>
      </c>
      <c r="DZ346" s="54" t="str">
        <f>IF(AN346="","",MAX(DZ$12:DZ345)+1)</f>
        <v/>
      </c>
      <c r="EA346" s="69" t="str">
        <f t="shared" si="459"/>
        <v/>
      </c>
      <c r="EB346" s="69" t="str">
        <f t="shared" si="460"/>
        <v/>
      </c>
      <c r="EC346" s="69" t="str">
        <f t="shared" si="461"/>
        <v/>
      </c>
      <c r="ED346" s="69" t="str">
        <f t="shared" si="462"/>
        <v/>
      </c>
      <c r="EE346" s="69" t="str">
        <f t="shared" si="402"/>
        <v/>
      </c>
      <c r="EF346" s="69" t="str">
        <f t="shared" si="463"/>
        <v/>
      </c>
      <c r="EG346" s="69" t="str">
        <f t="shared" si="464"/>
        <v/>
      </c>
      <c r="EH346" s="69" t="str">
        <f t="shared" si="403"/>
        <v/>
      </c>
      <c r="EI346" s="69" t="str">
        <f t="shared" si="465"/>
        <v/>
      </c>
      <c r="EJ346" s="49" t="str">
        <f t="shared" si="466"/>
        <v/>
      </c>
      <c r="EK346" s="43" t="s">
        <v>0</v>
      </c>
      <c r="EL346" s="16" t="str">
        <f t="shared" si="467"/>
        <v/>
      </c>
      <c r="EM346" s="43" t="s">
        <v>0</v>
      </c>
      <c r="EN346" s="16" t="str">
        <f t="shared" si="404"/>
        <v/>
      </c>
      <c r="EO346" s="43" t="s">
        <v>0</v>
      </c>
      <c r="EP346" s="167" t="str">
        <f t="shared" si="468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5"/>
        <v/>
      </c>
      <c r="P347" s="43"/>
      <c r="Q347" s="48" t="str">
        <f t="shared" si="406"/>
        <v/>
      </c>
      <c r="R347" s="69" t="str">
        <f>IF(Q347="","",IF(COUNTIF(Q$12:Q346,Q347)=0,R346+1,R346))</f>
        <v/>
      </c>
      <c r="S347" s="69" t="str">
        <f t="shared" si="407"/>
        <v/>
      </c>
      <c r="T347" s="69" t="str">
        <f t="shared" si="408"/>
        <v/>
      </c>
      <c r="U347" s="62" t="str">
        <f t="shared" si="409"/>
        <v/>
      </c>
      <c r="V347" s="43" t="s">
        <v>0</v>
      </c>
      <c r="W347" s="209" t="str">
        <f t="shared" si="410"/>
        <v/>
      </c>
      <c r="X347" s="259" t="str">
        <f t="shared" si="411"/>
        <v/>
      </c>
      <c r="Y347" s="210" t="str">
        <f t="shared" si="393"/>
        <v/>
      </c>
      <c r="Z347" s="43" t="s">
        <v>0</v>
      </c>
      <c r="AA347" s="48" t="str">
        <f t="shared" si="412"/>
        <v/>
      </c>
      <c r="AB347" s="69" t="str">
        <f t="shared" si="413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4"/>
        <v/>
      </c>
      <c r="AI347" s="43" t="s">
        <v>0</v>
      </c>
      <c r="AJ347" s="209" t="str">
        <f t="shared" si="415"/>
        <v/>
      </c>
      <c r="AK347" s="150" t="str">
        <f t="shared" si="416"/>
        <v/>
      </c>
      <c r="AL347" s="43"/>
      <c r="AM347" s="48" t="str">
        <f t="shared" si="417"/>
        <v/>
      </c>
      <c r="AN347" s="27" t="str">
        <f t="shared" si="418"/>
        <v/>
      </c>
      <c r="AO347" s="69" t="str">
        <f t="shared" si="419"/>
        <v/>
      </c>
      <c r="AP347" s="69" t="str">
        <f t="shared" si="420"/>
        <v/>
      </c>
      <c r="AQ347" s="27" t="str">
        <f t="shared" si="421"/>
        <v/>
      </c>
      <c r="AR347" s="62" t="str">
        <f t="shared" si="422"/>
        <v/>
      </c>
      <c r="AS347" s="43" t="s">
        <v>0</v>
      </c>
      <c r="AT347" s="78" t="str">
        <f t="shared" si="423"/>
        <v/>
      </c>
      <c r="AU347" s="43" t="s">
        <v>0</v>
      </c>
      <c r="AV347" s="280" t="str">
        <f t="shared" si="391"/>
        <v/>
      </c>
      <c r="AW347" s="43" t="s">
        <v>0</v>
      </c>
      <c r="AX347" s="97"/>
      <c r="AY347" s="99"/>
      <c r="AZ347" s="43" t="s">
        <v>0</v>
      </c>
      <c r="BA347" s="236" t="str">
        <f t="shared" si="424"/>
        <v/>
      </c>
      <c r="BB347" s="43" t="s">
        <v>0</v>
      </c>
      <c r="BC347" s="48" t="str">
        <f t="shared" si="425"/>
        <v/>
      </c>
      <c r="BD347" s="69" t="str">
        <f>IF(AX347&amp;AY347="","",MAX(BD$12:BD346)+1)</f>
        <v/>
      </c>
      <c r="BE347" s="248" t="str">
        <f t="shared" si="426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7"/>
        <v/>
      </c>
      <c r="BI347" s="27" t="str">
        <f t="shared" si="428"/>
        <v/>
      </c>
      <c r="BJ347" s="69" t="str">
        <f t="shared" si="429"/>
        <v/>
      </c>
      <c r="BK347" s="49" t="str">
        <f t="shared" si="430"/>
        <v/>
      </c>
      <c r="BL347" s="43" t="s">
        <v>0</v>
      </c>
      <c r="BM347" s="48" t="str">
        <f t="shared" si="431"/>
        <v/>
      </c>
      <c r="BN347" s="27" t="str">
        <f t="shared" si="432"/>
        <v/>
      </c>
      <c r="BO347" s="69" t="str">
        <f t="shared" si="433"/>
        <v/>
      </c>
      <c r="BP347" s="69" t="str">
        <f t="shared" si="394"/>
        <v/>
      </c>
      <c r="BQ347" s="27" t="str">
        <f t="shared" si="395"/>
        <v/>
      </c>
      <c r="BR347" s="27" t="str" cm="1">
        <f t="array" ref="BR347">IFERROR(""&amp;INDEX(regNatjecatelj_klub,DI347),"")</f>
        <v/>
      </c>
      <c r="BS347" s="82" t="str">
        <f t="shared" si="434"/>
        <v/>
      </c>
      <c r="BT347" s="62" t="str">
        <f t="shared" si="435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6"/>
        <v/>
      </c>
      <c r="CA347" s="27" t="str">
        <f t="shared" si="437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8"/>
        <v/>
      </c>
      <c r="CE347" s="27" t="str">
        <f>IF(BX347="","",MAX(CE$12:CE346)+1)</f>
        <v/>
      </c>
      <c r="CF347" s="27" t="str">
        <f t="shared" si="439"/>
        <v/>
      </c>
      <c r="CG347" s="62" t="str">
        <f t="shared" si="440"/>
        <v/>
      </c>
      <c r="CH347" s="43" t="s">
        <v>0</v>
      </c>
      <c r="CI347" s="16" t="str">
        <f t="shared" si="44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2"/>
        <v/>
      </c>
      <c r="CP347" s="69" t="str">
        <f t="shared" si="443"/>
        <v/>
      </c>
      <c r="CQ347" s="216" t="str">
        <f t="shared" si="444"/>
        <v/>
      </c>
      <c r="CR347" s="217" t="str">
        <f t="shared" si="392"/>
        <v/>
      </c>
      <c r="CS347" s="150" t="str">
        <f t="shared" si="396"/>
        <v/>
      </c>
      <c r="CT347" s="43" t="s">
        <v>0</v>
      </c>
      <c r="CU347" s="276" t="str">
        <f t="shared" si="445"/>
        <v xml:space="preserve">
</v>
      </c>
      <c r="CV347" s="43" t="s">
        <v>0</v>
      </c>
      <c r="CW347" s="236" t="str">
        <f t="shared" si="397"/>
        <v/>
      </c>
      <c r="CX347" t="s">
        <v>0</v>
      </c>
      <c r="CY347" s="119" t="str">
        <f t="shared" si="398"/>
        <v/>
      </c>
      <c r="CZ347" t="s">
        <v>0</v>
      </c>
      <c r="DA347" s="48" t="str">
        <f t="shared" si="399"/>
        <v/>
      </c>
      <c r="DB347" s="62" t="str">
        <f t="shared" si="400"/>
        <v/>
      </c>
      <c r="DC347" t="s">
        <v>0</v>
      </c>
      <c r="DD347" s="16" t="str">
        <f t="shared" si="446"/>
        <v/>
      </c>
      <c r="DE347" s="43" t="s">
        <v>0</v>
      </c>
      <c r="DF347" s="16" t="str">
        <f t="shared" si="447"/>
        <v/>
      </c>
      <c r="DG347" s="43" t="s">
        <v>0</v>
      </c>
      <c r="DH347" s="48" t="str">
        <f t="shared" si="448"/>
        <v/>
      </c>
      <c r="DI347" s="49" t="str">
        <f t="shared" si="449"/>
        <v/>
      </c>
      <c r="DJ347" s="43" t="s">
        <v>0</v>
      </c>
      <c r="DK347" s="48" t="str">
        <f t="shared" si="450"/>
        <v/>
      </c>
      <c r="DL347" s="49" t="str">
        <f t="shared" si="451"/>
        <v/>
      </c>
      <c r="DM347" s="43" t="s">
        <v>0</v>
      </c>
      <c r="DN347" s="48" t="str">
        <f t="shared" si="452"/>
        <v/>
      </c>
      <c r="DO347" s="49" t="str">
        <f t="shared" si="453"/>
        <v/>
      </c>
      <c r="DP347" s="43" t="s">
        <v>0</v>
      </c>
      <c r="DQ347" s="54" t="str">
        <f t="shared" si="454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5"/>
        <v/>
      </c>
      <c r="DU347" s="69" t="str">
        <f t="shared" si="401"/>
        <v/>
      </c>
      <c r="DV347" s="69" t="str">
        <f t="shared" si="456"/>
        <v/>
      </c>
      <c r="DW347" s="69" t="str">
        <f t="shared" si="457"/>
        <v/>
      </c>
      <c r="DX347" s="62" t="str">
        <f t="shared" si="458"/>
        <v/>
      </c>
      <c r="DY347" s="43" t="s">
        <v>0</v>
      </c>
      <c r="DZ347" s="54" t="str">
        <f>IF(AN347="","",MAX(DZ$12:DZ346)+1)</f>
        <v/>
      </c>
      <c r="EA347" s="69" t="str">
        <f t="shared" si="459"/>
        <v/>
      </c>
      <c r="EB347" s="69" t="str">
        <f t="shared" si="460"/>
        <v/>
      </c>
      <c r="EC347" s="69" t="str">
        <f t="shared" si="461"/>
        <v/>
      </c>
      <c r="ED347" s="69" t="str">
        <f t="shared" si="462"/>
        <v/>
      </c>
      <c r="EE347" s="69" t="str">
        <f t="shared" si="402"/>
        <v/>
      </c>
      <c r="EF347" s="69" t="str">
        <f t="shared" si="463"/>
        <v/>
      </c>
      <c r="EG347" s="69" t="str">
        <f t="shared" si="464"/>
        <v/>
      </c>
      <c r="EH347" s="69" t="str">
        <f t="shared" si="403"/>
        <v/>
      </c>
      <c r="EI347" s="69" t="str">
        <f t="shared" si="465"/>
        <v/>
      </c>
      <c r="EJ347" s="49" t="str">
        <f t="shared" si="466"/>
        <v/>
      </c>
      <c r="EK347" s="43" t="s">
        <v>0</v>
      </c>
      <c r="EL347" s="16" t="str">
        <f t="shared" si="467"/>
        <v/>
      </c>
      <c r="EM347" s="43" t="s">
        <v>0</v>
      </c>
      <c r="EN347" s="16" t="str">
        <f t="shared" si="404"/>
        <v/>
      </c>
      <c r="EO347" s="43" t="s">
        <v>0</v>
      </c>
      <c r="EP347" s="167" t="str">
        <f t="shared" si="468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5"/>
        <v/>
      </c>
      <c r="P348" s="43"/>
      <c r="Q348" s="48" t="str">
        <f t="shared" si="406"/>
        <v/>
      </c>
      <c r="R348" s="69" t="str">
        <f>IF(Q348="","",IF(COUNTIF(Q$12:Q347,Q348)=0,R347+1,R347))</f>
        <v/>
      </c>
      <c r="S348" s="69" t="str">
        <f t="shared" si="407"/>
        <v/>
      </c>
      <c r="T348" s="69" t="str">
        <f t="shared" si="408"/>
        <v/>
      </c>
      <c r="U348" s="62" t="str">
        <f t="shared" si="409"/>
        <v/>
      </c>
      <c r="V348" s="43" t="s">
        <v>0</v>
      </c>
      <c r="W348" s="209" t="str">
        <f t="shared" si="410"/>
        <v/>
      </c>
      <c r="X348" s="259" t="str">
        <f t="shared" si="411"/>
        <v/>
      </c>
      <c r="Y348" s="210" t="str">
        <f t="shared" si="393"/>
        <v/>
      </c>
      <c r="Z348" s="43" t="s">
        <v>0</v>
      </c>
      <c r="AA348" s="48" t="str">
        <f t="shared" si="412"/>
        <v/>
      </c>
      <c r="AB348" s="69" t="str">
        <f t="shared" si="413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4"/>
        <v/>
      </c>
      <c r="AI348" s="43" t="s">
        <v>0</v>
      </c>
      <c r="AJ348" s="209" t="str">
        <f t="shared" si="415"/>
        <v/>
      </c>
      <c r="AK348" s="150" t="str">
        <f t="shared" si="416"/>
        <v/>
      </c>
      <c r="AL348" s="43"/>
      <c r="AM348" s="48" t="str">
        <f t="shared" si="417"/>
        <v/>
      </c>
      <c r="AN348" s="27" t="str">
        <f t="shared" si="418"/>
        <v/>
      </c>
      <c r="AO348" s="69" t="str">
        <f t="shared" si="419"/>
        <v/>
      </c>
      <c r="AP348" s="69" t="str">
        <f t="shared" si="420"/>
        <v/>
      </c>
      <c r="AQ348" s="27" t="str">
        <f t="shared" si="421"/>
        <v/>
      </c>
      <c r="AR348" s="62" t="str">
        <f t="shared" si="422"/>
        <v/>
      </c>
      <c r="AS348" s="43" t="s">
        <v>0</v>
      </c>
      <c r="AT348" s="78" t="str">
        <f t="shared" si="423"/>
        <v/>
      </c>
      <c r="AU348" s="43" t="s">
        <v>0</v>
      </c>
      <c r="AV348" s="280" t="str">
        <f t="shared" si="391"/>
        <v/>
      </c>
      <c r="AW348" s="43" t="s">
        <v>0</v>
      </c>
      <c r="AX348" s="97"/>
      <c r="AY348" s="99"/>
      <c r="AZ348" s="43" t="s">
        <v>0</v>
      </c>
      <c r="BA348" s="236" t="str">
        <f t="shared" si="424"/>
        <v/>
      </c>
      <c r="BB348" s="43" t="s">
        <v>0</v>
      </c>
      <c r="BC348" s="48" t="str">
        <f t="shared" si="425"/>
        <v/>
      </c>
      <c r="BD348" s="69" t="str">
        <f>IF(AX348&amp;AY348="","",MAX(BD$12:BD347)+1)</f>
        <v/>
      </c>
      <c r="BE348" s="248" t="str">
        <f t="shared" si="426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7"/>
        <v/>
      </c>
      <c r="BI348" s="27" t="str">
        <f t="shared" si="428"/>
        <v/>
      </c>
      <c r="BJ348" s="69" t="str">
        <f t="shared" si="429"/>
        <v/>
      </c>
      <c r="BK348" s="49" t="str">
        <f t="shared" si="430"/>
        <v/>
      </c>
      <c r="BL348" s="43" t="s">
        <v>0</v>
      </c>
      <c r="BM348" s="48" t="str">
        <f t="shared" si="431"/>
        <v/>
      </c>
      <c r="BN348" s="27" t="str">
        <f t="shared" si="432"/>
        <v/>
      </c>
      <c r="BO348" s="69" t="str">
        <f t="shared" si="433"/>
        <v/>
      </c>
      <c r="BP348" s="69" t="str">
        <f t="shared" si="394"/>
        <v/>
      </c>
      <c r="BQ348" s="27" t="str">
        <f t="shared" si="395"/>
        <v/>
      </c>
      <c r="BR348" s="27" t="str" cm="1">
        <f t="array" ref="BR348">IFERROR(""&amp;INDEX(regNatjecatelj_klub,DI348),"")</f>
        <v/>
      </c>
      <c r="BS348" s="82" t="str">
        <f t="shared" si="434"/>
        <v/>
      </c>
      <c r="BT348" s="62" t="str">
        <f t="shared" si="435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6"/>
        <v/>
      </c>
      <c r="CA348" s="27" t="str">
        <f t="shared" si="437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8"/>
        <v/>
      </c>
      <c r="CE348" s="27" t="str">
        <f>IF(BX348="","",MAX(CE$12:CE347)+1)</f>
        <v/>
      </c>
      <c r="CF348" s="27" t="str">
        <f t="shared" si="439"/>
        <v/>
      </c>
      <c r="CG348" s="62" t="str">
        <f t="shared" si="440"/>
        <v/>
      </c>
      <c r="CH348" s="43" t="s">
        <v>0</v>
      </c>
      <c r="CI348" s="16" t="str">
        <f t="shared" si="44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2"/>
        <v/>
      </c>
      <c r="CP348" s="69" t="str">
        <f t="shared" si="443"/>
        <v/>
      </c>
      <c r="CQ348" s="216" t="str">
        <f t="shared" si="444"/>
        <v/>
      </c>
      <c r="CR348" s="217" t="str">
        <f t="shared" si="392"/>
        <v/>
      </c>
      <c r="CS348" s="150" t="str">
        <f t="shared" si="396"/>
        <v/>
      </c>
      <c r="CT348" s="43" t="s">
        <v>0</v>
      </c>
      <c r="CU348" s="276" t="str">
        <f t="shared" si="445"/>
        <v xml:space="preserve">
</v>
      </c>
      <c r="CV348" s="43" t="s">
        <v>0</v>
      </c>
      <c r="CW348" s="236" t="str">
        <f t="shared" si="397"/>
        <v/>
      </c>
      <c r="CX348" t="s">
        <v>0</v>
      </c>
      <c r="CY348" s="119" t="str">
        <f t="shared" si="398"/>
        <v/>
      </c>
      <c r="CZ348" t="s">
        <v>0</v>
      </c>
      <c r="DA348" s="48" t="str">
        <f t="shared" si="399"/>
        <v/>
      </c>
      <c r="DB348" s="62" t="str">
        <f t="shared" si="400"/>
        <v/>
      </c>
      <c r="DC348" t="s">
        <v>0</v>
      </c>
      <c r="DD348" s="16" t="str">
        <f t="shared" si="446"/>
        <v/>
      </c>
      <c r="DE348" s="43" t="s">
        <v>0</v>
      </c>
      <c r="DF348" s="16" t="str">
        <f t="shared" si="447"/>
        <v/>
      </c>
      <c r="DG348" s="43" t="s">
        <v>0</v>
      </c>
      <c r="DH348" s="48" t="str">
        <f t="shared" si="448"/>
        <v/>
      </c>
      <c r="DI348" s="49" t="str">
        <f t="shared" si="449"/>
        <v/>
      </c>
      <c r="DJ348" s="43" t="s">
        <v>0</v>
      </c>
      <c r="DK348" s="48" t="str">
        <f t="shared" si="450"/>
        <v/>
      </c>
      <c r="DL348" s="49" t="str">
        <f t="shared" si="451"/>
        <v/>
      </c>
      <c r="DM348" s="43" t="s">
        <v>0</v>
      </c>
      <c r="DN348" s="48" t="str">
        <f t="shared" si="452"/>
        <v/>
      </c>
      <c r="DO348" s="49" t="str">
        <f t="shared" si="453"/>
        <v/>
      </c>
      <c r="DP348" s="43" t="s">
        <v>0</v>
      </c>
      <c r="DQ348" s="54" t="str">
        <f t="shared" si="454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5"/>
        <v/>
      </c>
      <c r="DU348" s="69" t="str">
        <f t="shared" si="401"/>
        <v/>
      </c>
      <c r="DV348" s="69" t="str">
        <f t="shared" si="456"/>
        <v/>
      </c>
      <c r="DW348" s="69" t="str">
        <f t="shared" si="457"/>
        <v/>
      </c>
      <c r="DX348" s="62" t="str">
        <f t="shared" si="458"/>
        <v/>
      </c>
      <c r="DY348" s="43" t="s">
        <v>0</v>
      </c>
      <c r="DZ348" s="54" t="str">
        <f>IF(AN348="","",MAX(DZ$12:DZ347)+1)</f>
        <v/>
      </c>
      <c r="EA348" s="69" t="str">
        <f t="shared" si="459"/>
        <v/>
      </c>
      <c r="EB348" s="69" t="str">
        <f t="shared" si="460"/>
        <v/>
      </c>
      <c r="EC348" s="69" t="str">
        <f t="shared" si="461"/>
        <v/>
      </c>
      <c r="ED348" s="69" t="str">
        <f t="shared" si="462"/>
        <v/>
      </c>
      <c r="EE348" s="69" t="str">
        <f t="shared" si="402"/>
        <v/>
      </c>
      <c r="EF348" s="69" t="str">
        <f t="shared" si="463"/>
        <v/>
      </c>
      <c r="EG348" s="69" t="str">
        <f t="shared" si="464"/>
        <v/>
      </c>
      <c r="EH348" s="69" t="str">
        <f t="shared" si="403"/>
        <v/>
      </c>
      <c r="EI348" s="69" t="str">
        <f t="shared" si="465"/>
        <v/>
      </c>
      <c r="EJ348" s="49" t="str">
        <f t="shared" si="466"/>
        <v/>
      </c>
      <c r="EK348" s="43" t="s">
        <v>0</v>
      </c>
      <c r="EL348" s="16" t="str">
        <f t="shared" si="467"/>
        <v/>
      </c>
      <c r="EM348" s="43" t="s">
        <v>0</v>
      </c>
      <c r="EN348" s="16" t="str">
        <f t="shared" si="404"/>
        <v/>
      </c>
      <c r="EO348" s="43" t="s">
        <v>0</v>
      </c>
      <c r="EP348" s="167" t="str">
        <f t="shared" si="468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5"/>
        <v/>
      </c>
      <c r="P349" s="43"/>
      <c r="Q349" s="48" t="str">
        <f t="shared" si="406"/>
        <v/>
      </c>
      <c r="R349" s="69" t="str">
        <f>IF(Q349="","",IF(COUNTIF(Q$12:Q348,Q349)=0,R348+1,R348))</f>
        <v/>
      </c>
      <c r="S349" s="69" t="str">
        <f t="shared" si="407"/>
        <v/>
      </c>
      <c r="T349" s="69" t="str">
        <f t="shared" si="408"/>
        <v/>
      </c>
      <c r="U349" s="62" t="str">
        <f t="shared" si="409"/>
        <v/>
      </c>
      <c r="V349" s="43" t="s">
        <v>0</v>
      </c>
      <c r="W349" s="209" t="str">
        <f t="shared" si="410"/>
        <v/>
      </c>
      <c r="X349" s="259" t="str">
        <f t="shared" si="411"/>
        <v/>
      </c>
      <c r="Y349" s="210" t="str">
        <f t="shared" si="393"/>
        <v/>
      </c>
      <c r="Z349" s="43" t="s">
        <v>0</v>
      </c>
      <c r="AA349" s="48" t="str">
        <f t="shared" si="412"/>
        <v/>
      </c>
      <c r="AB349" s="69" t="str">
        <f t="shared" si="413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4"/>
        <v/>
      </c>
      <c r="AI349" s="43" t="s">
        <v>0</v>
      </c>
      <c r="AJ349" s="209" t="str">
        <f t="shared" si="415"/>
        <v/>
      </c>
      <c r="AK349" s="150" t="str">
        <f t="shared" si="416"/>
        <v/>
      </c>
      <c r="AL349" s="43"/>
      <c r="AM349" s="48" t="str">
        <f t="shared" si="417"/>
        <v/>
      </c>
      <c r="AN349" s="27" t="str">
        <f t="shared" si="418"/>
        <v/>
      </c>
      <c r="AO349" s="69" t="str">
        <f t="shared" si="419"/>
        <v/>
      </c>
      <c r="AP349" s="69" t="str">
        <f t="shared" si="420"/>
        <v/>
      </c>
      <c r="AQ349" s="27" t="str">
        <f t="shared" si="421"/>
        <v/>
      </c>
      <c r="AR349" s="62" t="str">
        <f t="shared" si="422"/>
        <v/>
      </c>
      <c r="AS349" s="43" t="s">
        <v>0</v>
      </c>
      <c r="AT349" s="78" t="str">
        <f t="shared" si="423"/>
        <v/>
      </c>
      <c r="AU349" s="43" t="s">
        <v>0</v>
      </c>
      <c r="AV349" s="280" t="str">
        <f t="shared" ref="AV349:AV412" si="469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4"/>
        <v/>
      </c>
      <c r="BB349" s="43" t="s">
        <v>0</v>
      </c>
      <c r="BC349" s="48" t="str">
        <f t="shared" si="425"/>
        <v/>
      </c>
      <c r="BD349" s="69" t="str">
        <f>IF(AX349&amp;AY349="","",MAX(BD$12:BD348)+1)</f>
        <v/>
      </c>
      <c r="BE349" s="248" t="str">
        <f t="shared" si="426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7"/>
        <v/>
      </c>
      <c r="BI349" s="27" t="str">
        <f t="shared" si="428"/>
        <v/>
      </c>
      <c r="BJ349" s="69" t="str">
        <f t="shared" si="429"/>
        <v/>
      </c>
      <c r="BK349" s="49" t="str">
        <f t="shared" si="430"/>
        <v/>
      </c>
      <c r="BL349" s="43" t="s">
        <v>0</v>
      </c>
      <c r="BM349" s="48" t="str">
        <f t="shared" si="431"/>
        <v/>
      </c>
      <c r="BN349" s="27" t="str">
        <f t="shared" si="432"/>
        <v/>
      </c>
      <c r="BO349" s="69" t="str">
        <f t="shared" si="433"/>
        <v/>
      </c>
      <c r="BP349" s="69" t="str">
        <f t="shared" si="394"/>
        <v/>
      </c>
      <c r="BQ349" s="27" t="str">
        <f t="shared" si="395"/>
        <v/>
      </c>
      <c r="BR349" s="27" t="str" cm="1">
        <f t="array" ref="BR349">IFERROR(""&amp;INDEX(regNatjecatelj_klub,DI349),"")</f>
        <v/>
      </c>
      <c r="BS349" s="82" t="str">
        <f t="shared" si="434"/>
        <v/>
      </c>
      <c r="BT349" s="62" t="str">
        <f t="shared" si="435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6"/>
        <v/>
      </c>
      <c r="CA349" s="27" t="str">
        <f t="shared" si="437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8"/>
        <v/>
      </c>
      <c r="CE349" s="27" t="str">
        <f>IF(BX349="","",MAX(CE$12:CE348)+1)</f>
        <v/>
      </c>
      <c r="CF349" s="27" t="str">
        <f t="shared" si="439"/>
        <v/>
      </c>
      <c r="CG349" s="62" t="str">
        <f t="shared" si="440"/>
        <v/>
      </c>
      <c r="CH349" s="43" t="s">
        <v>0</v>
      </c>
      <c r="CI349" s="16" t="str">
        <f t="shared" si="44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2"/>
        <v/>
      </c>
      <c r="CP349" s="69" t="str">
        <f t="shared" si="443"/>
        <v/>
      </c>
      <c r="CQ349" s="216" t="str">
        <f t="shared" si="444"/>
        <v/>
      </c>
      <c r="CR349" s="217" t="str">
        <f t="shared" si="392"/>
        <v/>
      </c>
      <c r="CS349" s="150" t="str">
        <f t="shared" si="396"/>
        <v/>
      </c>
      <c r="CT349" s="43" t="s">
        <v>0</v>
      </c>
      <c r="CU349" s="276" t="str">
        <f t="shared" si="445"/>
        <v xml:space="preserve">
</v>
      </c>
      <c r="CV349" s="43" t="s">
        <v>0</v>
      </c>
      <c r="CW349" s="236" t="str">
        <f t="shared" si="397"/>
        <v/>
      </c>
      <c r="CX349" t="s">
        <v>0</v>
      </c>
      <c r="CY349" s="119" t="str">
        <f t="shared" si="398"/>
        <v/>
      </c>
      <c r="CZ349" t="s">
        <v>0</v>
      </c>
      <c r="DA349" s="48" t="str">
        <f t="shared" si="399"/>
        <v/>
      </c>
      <c r="DB349" s="62" t="str">
        <f t="shared" si="400"/>
        <v/>
      </c>
      <c r="DC349" t="s">
        <v>0</v>
      </c>
      <c r="DD349" s="16" t="str">
        <f t="shared" si="446"/>
        <v/>
      </c>
      <c r="DE349" s="43" t="s">
        <v>0</v>
      </c>
      <c r="DF349" s="16" t="str">
        <f t="shared" si="447"/>
        <v/>
      </c>
      <c r="DG349" s="43" t="s">
        <v>0</v>
      </c>
      <c r="DH349" s="48" t="str">
        <f t="shared" si="448"/>
        <v/>
      </c>
      <c r="DI349" s="49" t="str">
        <f t="shared" si="449"/>
        <v/>
      </c>
      <c r="DJ349" s="43" t="s">
        <v>0</v>
      </c>
      <c r="DK349" s="48" t="str">
        <f t="shared" si="450"/>
        <v/>
      </c>
      <c r="DL349" s="49" t="str">
        <f t="shared" si="451"/>
        <v/>
      </c>
      <c r="DM349" s="43" t="s">
        <v>0</v>
      </c>
      <c r="DN349" s="48" t="str">
        <f t="shared" si="452"/>
        <v/>
      </c>
      <c r="DO349" s="49" t="str">
        <f t="shared" si="453"/>
        <v/>
      </c>
      <c r="DP349" s="43" t="s">
        <v>0</v>
      </c>
      <c r="DQ349" s="54" t="str">
        <f t="shared" si="454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5"/>
        <v/>
      </c>
      <c r="DU349" s="69" t="str">
        <f t="shared" si="401"/>
        <v/>
      </c>
      <c r="DV349" s="69" t="str">
        <f t="shared" si="456"/>
        <v/>
      </c>
      <c r="DW349" s="69" t="str">
        <f t="shared" si="457"/>
        <v/>
      </c>
      <c r="DX349" s="62" t="str">
        <f t="shared" si="458"/>
        <v/>
      </c>
      <c r="DY349" s="43" t="s">
        <v>0</v>
      </c>
      <c r="DZ349" s="54" t="str">
        <f>IF(AN349="","",MAX(DZ$12:DZ348)+1)</f>
        <v/>
      </c>
      <c r="EA349" s="69" t="str">
        <f t="shared" si="459"/>
        <v/>
      </c>
      <c r="EB349" s="69" t="str">
        <f t="shared" si="460"/>
        <v/>
      </c>
      <c r="EC349" s="69" t="str">
        <f t="shared" si="461"/>
        <v/>
      </c>
      <c r="ED349" s="69" t="str">
        <f t="shared" si="462"/>
        <v/>
      </c>
      <c r="EE349" s="69" t="str">
        <f t="shared" si="402"/>
        <v/>
      </c>
      <c r="EF349" s="69" t="str">
        <f t="shared" si="463"/>
        <v/>
      </c>
      <c r="EG349" s="69" t="str">
        <f t="shared" si="464"/>
        <v/>
      </c>
      <c r="EH349" s="69" t="str">
        <f t="shared" si="403"/>
        <v/>
      </c>
      <c r="EI349" s="69" t="str">
        <f t="shared" si="465"/>
        <v/>
      </c>
      <c r="EJ349" s="49" t="str">
        <f t="shared" si="466"/>
        <v/>
      </c>
      <c r="EK349" s="43" t="s">
        <v>0</v>
      </c>
      <c r="EL349" s="16" t="str">
        <f t="shared" si="467"/>
        <v/>
      </c>
      <c r="EM349" s="43" t="s">
        <v>0</v>
      </c>
      <c r="EN349" s="16" t="str">
        <f t="shared" si="404"/>
        <v/>
      </c>
      <c r="EO349" s="43" t="s">
        <v>0</v>
      </c>
      <c r="EP349" s="167" t="str">
        <f t="shared" si="468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5"/>
        <v/>
      </c>
      <c r="P350" s="43"/>
      <c r="Q350" s="48" t="str">
        <f t="shared" si="406"/>
        <v/>
      </c>
      <c r="R350" s="69" t="str">
        <f>IF(Q350="","",IF(COUNTIF(Q$12:Q349,Q350)=0,R349+1,R349))</f>
        <v/>
      </c>
      <c r="S350" s="69" t="str">
        <f t="shared" si="407"/>
        <v/>
      </c>
      <c r="T350" s="69" t="str">
        <f t="shared" si="408"/>
        <v/>
      </c>
      <c r="U350" s="62" t="str">
        <f t="shared" si="409"/>
        <v/>
      </c>
      <c r="V350" s="43" t="s">
        <v>0</v>
      </c>
      <c r="W350" s="209" t="str">
        <f t="shared" si="410"/>
        <v/>
      </c>
      <c r="X350" s="259" t="str">
        <f t="shared" si="411"/>
        <v/>
      </c>
      <c r="Y350" s="210" t="str">
        <f t="shared" si="393"/>
        <v/>
      </c>
      <c r="Z350" s="43" t="s">
        <v>0</v>
      </c>
      <c r="AA350" s="48" t="str">
        <f t="shared" si="412"/>
        <v/>
      </c>
      <c r="AB350" s="69" t="str">
        <f t="shared" si="413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4"/>
        <v/>
      </c>
      <c r="AI350" s="43" t="s">
        <v>0</v>
      </c>
      <c r="AJ350" s="209" t="str">
        <f t="shared" si="415"/>
        <v/>
      </c>
      <c r="AK350" s="150" t="str">
        <f t="shared" si="416"/>
        <v/>
      </c>
      <c r="AL350" s="43"/>
      <c r="AM350" s="48" t="str">
        <f t="shared" si="417"/>
        <v/>
      </c>
      <c r="AN350" s="27" t="str">
        <f t="shared" si="418"/>
        <v/>
      </c>
      <c r="AO350" s="69" t="str">
        <f t="shared" si="419"/>
        <v/>
      </c>
      <c r="AP350" s="69" t="str">
        <f t="shared" si="420"/>
        <v/>
      </c>
      <c r="AQ350" s="27" t="str">
        <f t="shared" si="421"/>
        <v/>
      </c>
      <c r="AR350" s="62" t="str">
        <f t="shared" si="422"/>
        <v/>
      </c>
      <c r="AS350" s="43" t="s">
        <v>0</v>
      </c>
      <c r="AT350" s="78" t="str">
        <f t="shared" si="423"/>
        <v/>
      </c>
      <c r="AU350" s="43" t="s">
        <v>0</v>
      </c>
      <c r="AV350" s="280" t="str">
        <f t="shared" si="469"/>
        <v/>
      </c>
      <c r="AW350" s="43" t="s">
        <v>0</v>
      </c>
      <c r="AX350" s="97"/>
      <c r="AY350" s="99"/>
      <c r="AZ350" s="43" t="s">
        <v>0</v>
      </c>
      <c r="BA350" s="236" t="str">
        <f t="shared" si="424"/>
        <v/>
      </c>
      <c r="BB350" s="43" t="s">
        <v>0</v>
      </c>
      <c r="BC350" s="48" t="str">
        <f t="shared" si="425"/>
        <v/>
      </c>
      <c r="BD350" s="69" t="str">
        <f>IF(AX350&amp;AY350="","",MAX(BD$12:BD349)+1)</f>
        <v/>
      </c>
      <c r="BE350" s="248" t="str">
        <f t="shared" si="426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7"/>
        <v/>
      </c>
      <c r="BI350" s="27" t="str">
        <f t="shared" si="428"/>
        <v/>
      </c>
      <c r="BJ350" s="69" t="str">
        <f t="shared" si="429"/>
        <v/>
      </c>
      <c r="BK350" s="49" t="str">
        <f t="shared" si="430"/>
        <v/>
      </c>
      <c r="BL350" s="43" t="s">
        <v>0</v>
      </c>
      <c r="BM350" s="48" t="str">
        <f t="shared" si="431"/>
        <v/>
      </c>
      <c r="BN350" s="27" t="str">
        <f t="shared" si="432"/>
        <v/>
      </c>
      <c r="BO350" s="69" t="str">
        <f t="shared" si="433"/>
        <v/>
      </c>
      <c r="BP350" s="69" t="str">
        <f t="shared" si="394"/>
        <v/>
      </c>
      <c r="BQ350" s="27" t="str">
        <f t="shared" si="395"/>
        <v/>
      </c>
      <c r="BR350" s="27" t="str" cm="1">
        <f t="array" ref="BR350">IFERROR(""&amp;INDEX(regNatjecatelj_klub,DI350),"")</f>
        <v/>
      </c>
      <c r="BS350" s="82" t="str">
        <f t="shared" si="434"/>
        <v/>
      </c>
      <c r="BT350" s="62" t="str">
        <f t="shared" si="435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6"/>
        <v/>
      </c>
      <c r="CA350" s="27" t="str">
        <f t="shared" si="437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8"/>
        <v/>
      </c>
      <c r="CE350" s="27" t="str">
        <f>IF(BX350="","",MAX(CE$12:CE349)+1)</f>
        <v/>
      </c>
      <c r="CF350" s="27" t="str">
        <f t="shared" si="439"/>
        <v/>
      </c>
      <c r="CG350" s="62" t="str">
        <f t="shared" si="440"/>
        <v/>
      </c>
      <c r="CH350" s="43" t="s">
        <v>0</v>
      </c>
      <c r="CI350" s="16" t="str">
        <f t="shared" si="44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2"/>
        <v/>
      </c>
      <c r="CP350" s="69" t="str">
        <f t="shared" si="443"/>
        <v/>
      </c>
      <c r="CQ350" s="216" t="str">
        <f t="shared" si="444"/>
        <v/>
      </c>
      <c r="CR350" s="217" t="str">
        <f t="shared" si="392"/>
        <v/>
      </c>
      <c r="CS350" s="150" t="str">
        <f t="shared" si="396"/>
        <v/>
      </c>
      <c r="CT350" s="43" t="s">
        <v>0</v>
      </c>
      <c r="CU350" s="276" t="str">
        <f t="shared" si="445"/>
        <v xml:space="preserve">
</v>
      </c>
      <c r="CV350" s="43" t="s">
        <v>0</v>
      </c>
      <c r="CW350" s="236" t="str">
        <f t="shared" si="397"/>
        <v/>
      </c>
      <c r="CX350" t="s">
        <v>0</v>
      </c>
      <c r="CY350" s="119" t="str">
        <f t="shared" si="398"/>
        <v/>
      </c>
      <c r="CZ350" t="s">
        <v>0</v>
      </c>
      <c r="DA350" s="48" t="str">
        <f t="shared" si="399"/>
        <v/>
      </c>
      <c r="DB350" s="62" t="str">
        <f t="shared" si="400"/>
        <v/>
      </c>
      <c r="DC350" t="s">
        <v>0</v>
      </c>
      <c r="DD350" s="16" t="str">
        <f t="shared" si="446"/>
        <v/>
      </c>
      <c r="DE350" s="43" t="s">
        <v>0</v>
      </c>
      <c r="DF350" s="16" t="str">
        <f t="shared" si="447"/>
        <v/>
      </c>
      <c r="DG350" s="43" t="s">
        <v>0</v>
      </c>
      <c r="DH350" s="48" t="str">
        <f t="shared" si="448"/>
        <v/>
      </c>
      <c r="DI350" s="49" t="str">
        <f t="shared" si="449"/>
        <v/>
      </c>
      <c r="DJ350" s="43" t="s">
        <v>0</v>
      </c>
      <c r="DK350" s="48" t="str">
        <f t="shared" si="450"/>
        <v/>
      </c>
      <c r="DL350" s="49" t="str">
        <f t="shared" si="451"/>
        <v/>
      </c>
      <c r="DM350" s="43" t="s">
        <v>0</v>
      </c>
      <c r="DN350" s="48" t="str">
        <f t="shared" si="452"/>
        <v/>
      </c>
      <c r="DO350" s="49" t="str">
        <f t="shared" si="453"/>
        <v/>
      </c>
      <c r="DP350" s="43" t="s">
        <v>0</v>
      </c>
      <c r="DQ350" s="54" t="str">
        <f t="shared" si="454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5"/>
        <v/>
      </c>
      <c r="DU350" s="69" t="str">
        <f t="shared" si="401"/>
        <v/>
      </c>
      <c r="DV350" s="69" t="str">
        <f t="shared" si="456"/>
        <v/>
      </c>
      <c r="DW350" s="69" t="str">
        <f t="shared" si="457"/>
        <v/>
      </c>
      <c r="DX350" s="62" t="str">
        <f t="shared" si="458"/>
        <v/>
      </c>
      <c r="DY350" s="43" t="s">
        <v>0</v>
      </c>
      <c r="DZ350" s="54" t="str">
        <f>IF(AN350="","",MAX(DZ$12:DZ349)+1)</f>
        <v/>
      </c>
      <c r="EA350" s="69" t="str">
        <f t="shared" si="459"/>
        <v/>
      </c>
      <c r="EB350" s="69" t="str">
        <f t="shared" si="460"/>
        <v/>
      </c>
      <c r="EC350" s="69" t="str">
        <f t="shared" si="461"/>
        <v/>
      </c>
      <c r="ED350" s="69" t="str">
        <f t="shared" si="462"/>
        <v/>
      </c>
      <c r="EE350" s="69" t="str">
        <f t="shared" si="402"/>
        <v/>
      </c>
      <c r="EF350" s="69" t="str">
        <f t="shared" si="463"/>
        <v/>
      </c>
      <c r="EG350" s="69" t="str">
        <f t="shared" si="464"/>
        <v/>
      </c>
      <c r="EH350" s="69" t="str">
        <f t="shared" si="403"/>
        <v/>
      </c>
      <c r="EI350" s="69" t="str">
        <f t="shared" si="465"/>
        <v/>
      </c>
      <c r="EJ350" s="49" t="str">
        <f t="shared" si="466"/>
        <v/>
      </c>
      <c r="EK350" s="43" t="s">
        <v>0</v>
      </c>
      <c r="EL350" s="16" t="str">
        <f t="shared" si="467"/>
        <v/>
      </c>
      <c r="EM350" s="43" t="s">
        <v>0</v>
      </c>
      <c r="EN350" s="16" t="str">
        <f t="shared" si="404"/>
        <v/>
      </c>
      <c r="EO350" s="43" t="s">
        <v>0</v>
      </c>
      <c r="EP350" s="167" t="str">
        <f t="shared" si="468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5"/>
        <v/>
      </c>
      <c r="P351" s="43"/>
      <c r="Q351" s="48" t="str">
        <f t="shared" si="406"/>
        <v/>
      </c>
      <c r="R351" s="69" t="str">
        <f>IF(Q351="","",IF(COUNTIF(Q$12:Q350,Q351)=0,R350+1,R350))</f>
        <v/>
      </c>
      <c r="S351" s="69" t="str">
        <f t="shared" si="407"/>
        <v/>
      </c>
      <c r="T351" s="69" t="str">
        <f t="shared" si="408"/>
        <v/>
      </c>
      <c r="U351" s="62" t="str">
        <f t="shared" si="409"/>
        <v/>
      </c>
      <c r="V351" s="43" t="s">
        <v>0</v>
      </c>
      <c r="W351" s="209" t="str">
        <f t="shared" si="410"/>
        <v/>
      </c>
      <c r="X351" s="259" t="str">
        <f t="shared" si="411"/>
        <v/>
      </c>
      <c r="Y351" s="210" t="str">
        <f t="shared" si="393"/>
        <v/>
      </c>
      <c r="Z351" s="43" t="s">
        <v>0</v>
      </c>
      <c r="AA351" s="48" t="str">
        <f t="shared" si="412"/>
        <v/>
      </c>
      <c r="AB351" s="69" t="str">
        <f t="shared" si="413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4"/>
        <v/>
      </c>
      <c r="AI351" s="43" t="s">
        <v>0</v>
      </c>
      <c r="AJ351" s="209" t="str">
        <f t="shared" si="415"/>
        <v/>
      </c>
      <c r="AK351" s="150" t="str">
        <f t="shared" si="416"/>
        <v/>
      </c>
      <c r="AL351" s="43"/>
      <c r="AM351" s="48" t="str">
        <f t="shared" si="417"/>
        <v/>
      </c>
      <c r="AN351" s="27" t="str">
        <f t="shared" si="418"/>
        <v/>
      </c>
      <c r="AO351" s="69" t="str">
        <f t="shared" si="419"/>
        <v/>
      </c>
      <c r="AP351" s="69" t="str">
        <f t="shared" si="420"/>
        <v/>
      </c>
      <c r="AQ351" s="27" t="str">
        <f t="shared" si="421"/>
        <v/>
      </c>
      <c r="AR351" s="62" t="str">
        <f t="shared" si="422"/>
        <v/>
      </c>
      <c r="AS351" s="43" t="s">
        <v>0</v>
      </c>
      <c r="AT351" s="78" t="str">
        <f t="shared" si="423"/>
        <v/>
      </c>
      <c r="AU351" s="43" t="s">
        <v>0</v>
      </c>
      <c r="AV351" s="280" t="str">
        <f t="shared" si="469"/>
        <v/>
      </c>
      <c r="AW351" s="43" t="s">
        <v>0</v>
      </c>
      <c r="AX351" s="97"/>
      <c r="AY351" s="99"/>
      <c r="AZ351" s="43" t="s">
        <v>0</v>
      </c>
      <c r="BA351" s="236" t="str">
        <f t="shared" si="424"/>
        <v/>
      </c>
      <c r="BB351" s="43" t="s">
        <v>0</v>
      </c>
      <c r="BC351" s="48" t="str">
        <f t="shared" si="425"/>
        <v/>
      </c>
      <c r="BD351" s="69" t="str">
        <f>IF(AX351&amp;AY351="","",MAX(BD$12:BD350)+1)</f>
        <v/>
      </c>
      <c r="BE351" s="248" t="str">
        <f t="shared" si="426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7"/>
        <v/>
      </c>
      <c r="BI351" s="27" t="str">
        <f t="shared" si="428"/>
        <v/>
      </c>
      <c r="BJ351" s="69" t="str">
        <f t="shared" si="429"/>
        <v/>
      </c>
      <c r="BK351" s="49" t="str">
        <f t="shared" si="430"/>
        <v/>
      </c>
      <c r="BL351" s="43" t="s">
        <v>0</v>
      </c>
      <c r="BM351" s="48" t="str">
        <f t="shared" si="431"/>
        <v/>
      </c>
      <c r="BN351" s="27" t="str">
        <f t="shared" si="432"/>
        <v/>
      </c>
      <c r="BO351" s="69" t="str">
        <f t="shared" si="433"/>
        <v/>
      </c>
      <c r="BP351" s="69" t="str">
        <f t="shared" si="394"/>
        <v/>
      </c>
      <c r="BQ351" s="27" t="str">
        <f t="shared" si="395"/>
        <v/>
      </c>
      <c r="BR351" s="27" t="str" cm="1">
        <f t="array" ref="BR351">IFERROR(""&amp;INDEX(regNatjecatelj_klub,DI351),"")</f>
        <v/>
      </c>
      <c r="BS351" s="82" t="str">
        <f t="shared" si="434"/>
        <v/>
      </c>
      <c r="BT351" s="62" t="str">
        <f t="shared" si="435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6"/>
        <v/>
      </c>
      <c r="CA351" s="27" t="str">
        <f t="shared" si="437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8"/>
        <v/>
      </c>
      <c r="CE351" s="27" t="str">
        <f>IF(BX351="","",MAX(CE$12:CE350)+1)</f>
        <v/>
      </c>
      <c r="CF351" s="27" t="str">
        <f t="shared" si="439"/>
        <v/>
      </c>
      <c r="CG351" s="62" t="str">
        <f t="shared" si="440"/>
        <v/>
      </c>
      <c r="CH351" s="43" t="s">
        <v>0</v>
      </c>
      <c r="CI351" s="16" t="str">
        <f t="shared" si="44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2"/>
        <v/>
      </c>
      <c r="CP351" s="69" t="str">
        <f t="shared" si="443"/>
        <v/>
      </c>
      <c r="CQ351" s="216" t="str">
        <f t="shared" si="444"/>
        <v/>
      </c>
      <c r="CR351" s="217" t="str">
        <f t="shared" si="392"/>
        <v/>
      </c>
      <c r="CS351" s="150" t="str">
        <f t="shared" si="396"/>
        <v/>
      </c>
      <c r="CT351" s="43" t="s">
        <v>0</v>
      </c>
      <c r="CU351" s="276" t="str">
        <f t="shared" si="445"/>
        <v xml:space="preserve">
</v>
      </c>
      <c r="CV351" s="43" t="s">
        <v>0</v>
      </c>
      <c r="CW351" s="236" t="str">
        <f t="shared" si="397"/>
        <v/>
      </c>
      <c r="CX351" t="s">
        <v>0</v>
      </c>
      <c r="CY351" s="119" t="str">
        <f t="shared" si="398"/>
        <v/>
      </c>
      <c r="CZ351" t="s">
        <v>0</v>
      </c>
      <c r="DA351" s="48" t="str">
        <f t="shared" si="399"/>
        <v/>
      </c>
      <c r="DB351" s="62" t="str">
        <f t="shared" si="400"/>
        <v/>
      </c>
      <c r="DC351" t="s">
        <v>0</v>
      </c>
      <c r="DD351" s="16" t="str">
        <f t="shared" si="446"/>
        <v/>
      </c>
      <c r="DE351" s="43" t="s">
        <v>0</v>
      </c>
      <c r="DF351" s="16" t="str">
        <f t="shared" si="447"/>
        <v/>
      </c>
      <c r="DG351" s="43" t="s">
        <v>0</v>
      </c>
      <c r="DH351" s="48" t="str">
        <f t="shared" si="448"/>
        <v/>
      </c>
      <c r="DI351" s="49" t="str">
        <f t="shared" si="449"/>
        <v/>
      </c>
      <c r="DJ351" s="43" t="s">
        <v>0</v>
      </c>
      <c r="DK351" s="48" t="str">
        <f t="shared" si="450"/>
        <v/>
      </c>
      <c r="DL351" s="49" t="str">
        <f t="shared" si="451"/>
        <v/>
      </c>
      <c r="DM351" s="43" t="s">
        <v>0</v>
      </c>
      <c r="DN351" s="48" t="str">
        <f t="shared" si="452"/>
        <v/>
      </c>
      <c r="DO351" s="49" t="str">
        <f t="shared" si="453"/>
        <v/>
      </c>
      <c r="DP351" s="43" t="s">
        <v>0</v>
      </c>
      <c r="DQ351" s="54" t="str">
        <f t="shared" si="454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5"/>
        <v/>
      </c>
      <c r="DU351" s="69" t="str">
        <f t="shared" si="401"/>
        <v/>
      </c>
      <c r="DV351" s="69" t="str">
        <f t="shared" si="456"/>
        <v/>
      </c>
      <c r="DW351" s="69" t="str">
        <f t="shared" si="457"/>
        <v/>
      </c>
      <c r="DX351" s="62" t="str">
        <f t="shared" si="458"/>
        <v/>
      </c>
      <c r="DY351" s="43" t="s">
        <v>0</v>
      </c>
      <c r="DZ351" s="54" t="str">
        <f>IF(AN351="","",MAX(DZ$12:DZ350)+1)</f>
        <v/>
      </c>
      <c r="EA351" s="69" t="str">
        <f t="shared" si="459"/>
        <v/>
      </c>
      <c r="EB351" s="69" t="str">
        <f t="shared" si="460"/>
        <v/>
      </c>
      <c r="EC351" s="69" t="str">
        <f t="shared" si="461"/>
        <v/>
      </c>
      <c r="ED351" s="69" t="str">
        <f t="shared" si="462"/>
        <v/>
      </c>
      <c r="EE351" s="69" t="str">
        <f t="shared" si="402"/>
        <v/>
      </c>
      <c r="EF351" s="69" t="str">
        <f t="shared" si="463"/>
        <v/>
      </c>
      <c r="EG351" s="69" t="str">
        <f t="shared" si="464"/>
        <v/>
      </c>
      <c r="EH351" s="69" t="str">
        <f t="shared" si="403"/>
        <v/>
      </c>
      <c r="EI351" s="69" t="str">
        <f t="shared" si="465"/>
        <v/>
      </c>
      <c r="EJ351" s="49" t="str">
        <f t="shared" si="466"/>
        <v/>
      </c>
      <c r="EK351" s="43" t="s">
        <v>0</v>
      </c>
      <c r="EL351" s="16" t="str">
        <f t="shared" si="467"/>
        <v/>
      </c>
      <c r="EM351" s="43" t="s">
        <v>0</v>
      </c>
      <c r="EN351" s="16" t="str">
        <f t="shared" si="404"/>
        <v/>
      </c>
      <c r="EO351" s="43" t="s">
        <v>0</v>
      </c>
      <c r="EP351" s="167" t="str">
        <f t="shared" si="468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5"/>
        <v/>
      </c>
      <c r="P352" s="43"/>
      <c r="Q352" s="48" t="str">
        <f t="shared" si="406"/>
        <v/>
      </c>
      <c r="R352" s="69" t="str">
        <f>IF(Q352="","",IF(COUNTIF(Q$12:Q351,Q352)=0,R351+1,R351))</f>
        <v/>
      </c>
      <c r="S352" s="69" t="str">
        <f t="shared" si="407"/>
        <v/>
      </c>
      <c r="T352" s="69" t="str">
        <f t="shared" si="408"/>
        <v/>
      </c>
      <c r="U352" s="62" t="str">
        <f t="shared" si="409"/>
        <v/>
      </c>
      <c r="V352" s="43" t="s">
        <v>0</v>
      </c>
      <c r="W352" s="209" t="str">
        <f t="shared" si="410"/>
        <v/>
      </c>
      <c r="X352" s="259" t="str">
        <f t="shared" si="411"/>
        <v/>
      </c>
      <c r="Y352" s="210" t="str">
        <f t="shared" si="393"/>
        <v/>
      </c>
      <c r="Z352" s="43" t="s">
        <v>0</v>
      </c>
      <c r="AA352" s="48" t="str">
        <f t="shared" si="412"/>
        <v/>
      </c>
      <c r="AB352" s="69" t="str">
        <f t="shared" si="413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4"/>
        <v/>
      </c>
      <c r="AI352" s="43" t="s">
        <v>0</v>
      </c>
      <c r="AJ352" s="209" t="str">
        <f t="shared" si="415"/>
        <v/>
      </c>
      <c r="AK352" s="150" t="str">
        <f t="shared" si="416"/>
        <v/>
      </c>
      <c r="AL352" s="43"/>
      <c r="AM352" s="48" t="str">
        <f t="shared" si="417"/>
        <v/>
      </c>
      <c r="AN352" s="27" t="str">
        <f t="shared" si="418"/>
        <v/>
      </c>
      <c r="AO352" s="69" t="str">
        <f t="shared" si="419"/>
        <v/>
      </c>
      <c r="AP352" s="69" t="str">
        <f t="shared" si="420"/>
        <v/>
      </c>
      <c r="AQ352" s="27" t="str">
        <f t="shared" si="421"/>
        <v/>
      </c>
      <c r="AR352" s="62" t="str">
        <f t="shared" si="422"/>
        <v/>
      </c>
      <c r="AS352" s="43" t="s">
        <v>0</v>
      </c>
      <c r="AT352" s="78" t="str">
        <f t="shared" si="423"/>
        <v/>
      </c>
      <c r="AU352" s="43" t="s">
        <v>0</v>
      </c>
      <c r="AV352" s="280" t="str">
        <f t="shared" si="469"/>
        <v/>
      </c>
      <c r="AW352" s="43" t="s">
        <v>0</v>
      </c>
      <c r="AX352" s="97"/>
      <c r="AY352" s="99"/>
      <c r="AZ352" s="43" t="s">
        <v>0</v>
      </c>
      <c r="BA352" s="236" t="str">
        <f t="shared" si="424"/>
        <v/>
      </c>
      <c r="BB352" s="43" t="s">
        <v>0</v>
      </c>
      <c r="BC352" s="48" t="str">
        <f t="shared" si="425"/>
        <v/>
      </c>
      <c r="BD352" s="69" t="str">
        <f>IF(AX352&amp;AY352="","",MAX(BD$12:BD351)+1)</f>
        <v/>
      </c>
      <c r="BE352" s="248" t="str">
        <f t="shared" si="426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7"/>
        <v/>
      </c>
      <c r="BI352" s="27" t="str">
        <f t="shared" si="428"/>
        <v/>
      </c>
      <c r="BJ352" s="69" t="str">
        <f t="shared" si="429"/>
        <v/>
      </c>
      <c r="BK352" s="49" t="str">
        <f t="shared" si="430"/>
        <v/>
      </c>
      <c r="BL352" s="43" t="s">
        <v>0</v>
      </c>
      <c r="BM352" s="48" t="str">
        <f t="shared" si="431"/>
        <v/>
      </c>
      <c r="BN352" s="27" t="str">
        <f t="shared" si="432"/>
        <v/>
      </c>
      <c r="BO352" s="69" t="str">
        <f t="shared" si="433"/>
        <v/>
      </c>
      <c r="BP352" s="69" t="str">
        <f t="shared" si="394"/>
        <v/>
      </c>
      <c r="BQ352" s="27" t="str">
        <f t="shared" si="395"/>
        <v/>
      </c>
      <c r="BR352" s="27" t="str" cm="1">
        <f t="array" ref="BR352">IFERROR(""&amp;INDEX(regNatjecatelj_klub,DI352),"")</f>
        <v/>
      </c>
      <c r="BS352" s="82" t="str">
        <f t="shared" si="434"/>
        <v/>
      </c>
      <c r="BT352" s="62" t="str">
        <f t="shared" si="435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6"/>
        <v/>
      </c>
      <c r="CA352" s="27" t="str">
        <f t="shared" si="437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8"/>
        <v/>
      </c>
      <c r="CE352" s="27" t="str">
        <f>IF(BX352="","",MAX(CE$12:CE351)+1)</f>
        <v/>
      </c>
      <c r="CF352" s="27" t="str">
        <f t="shared" si="439"/>
        <v/>
      </c>
      <c r="CG352" s="62" t="str">
        <f t="shared" si="440"/>
        <v/>
      </c>
      <c r="CH352" s="43" t="s">
        <v>0</v>
      </c>
      <c r="CI352" s="16" t="str">
        <f t="shared" si="44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2"/>
        <v/>
      </c>
      <c r="CP352" s="69" t="str">
        <f t="shared" si="443"/>
        <v/>
      </c>
      <c r="CQ352" s="216" t="str">
        <f t="shared" si="444"/>
        <v/>
      </c>
      <c r="CR352" s="217" t="str">
        <f t="shared" si="392"/>
        <v/>
      </c>
      <c r="CS352" s="150" t="str">
        <f t="shared" si="396"/>
        <v/>
      </c>
      <c r="CT352" s="43" t="s">
        <v>0</v>
      </c>
      <c r="CU352" s="276" t="str">
        <f t="shared" si="445"/>
        <v xml:space="preserve">
</v>
      </c>
      <c r="CV352" s="43" t="s">
        <v>0</v>
      </c>
      <c r="CW352" s="236" t="str">
        <f t="shared" si="397"/>
        <v/>
      </c>
      <c r="CX352" t="s">
        <v>0</v>
      </c>
      <c r="CY352" s="119" t="str">
        <f t="shared" si="398"/>
        <v/>
      </c>
      <c r="CZ352" t="s">
        <v>0</v>
      </c>
      <c r="DA352" s="48" t="str">
        <f t="shared" si="399"/>
        <v/>
      </c>
      <c r="DB352" s="62" t="str">
        <f t="shared" si="400"/>
        <v/>
      </c>
      <c r="DC352" t="s">
        <v>0</v>
      </c>
      <c r="DD352" s="16" t="str">
        <f t="shared" si="446"/>
        <v/>
      </c>
      <c r="DE352" s="43" t="s">
        <v>0</v>
      </c>
      <c r="DF352" s="16" t="str">
        <f t="shared" si="447"/>
        <v/>
      </c>
      <c r="DG352" s="43" t="s">
        <v>0</v>
      </c>
      <c r="DH352" s="48" t="str">
        <f t="shared" si="448"/>
        <v/>
      </c>
      <c r="DI352" s="49" t="str">
        <f t="shared" si="449"/>
        <v/>
      </c>
      <c r="DJ352" s="43" t="s">
        <v>0</v>
      </c>
      <c r="DK352" s="48" t="str">
        <f t="shared" si="450"/>
        <v/>
      </c>
      <c r="DL352" s="49" t="str">
        <f t="shared" si="451"/>
        <v/>
      </c>
      <c r="DM352" s="43" t="s">
        <v>0</v>
      </c>
      <c r="DN352" s="48" t="str">
        <f t="shared" si="452"/>
        <v/>
      </c>
      <c r="DO352" s="49" t="str">
        <f t="shared" si="453"/>
        <v/>
      </c>
      <c r="DP352" s="43" t="s">
        <v>0</v>
      </c>
      <c r="DQ352" s="54" t="str">
        <f t="shared" si="454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5"/>
        <v/>
      </c>
      <c r="DU352" s="69" t="str">
        <f t="shared" si="401"/>
        <v/>
      </c>
      <c r="DV352" s="69" t="str">
        <f t="shared" si="456"/>
        <v/>
      </c>
      <c r="DW352" s="69" t="str">
        <f t="shared" si="457"/>
        <v/>
      </c>
      <c r="DX352" s="62" t="str">
        <f t="shared" si="458"/>
        <v/>
      </c>
      <c r="DY352" s="43" t="s">
        <v>0</v>
      </c>
      <c r="DZ352" s="54" t="str">
        <f>IF(AN352="","",MAX(DZ$12:DZ351)+1)</f>
        <v/>
      </c>
      <c r="EA352" s="69" t="str">
        <f t="shared" si="459"/>
        <v/>
      </c>
      <c r="EB352" s="69" t="str">
        <f t="shared" si="460"/>
        <v/>
      </c>
      <c r="EC352" s="69" t="str">
        <f t="shared" si="461"/>
        <v/>
      </c>
      <c r="ED352" s="69" t="str">
        <f t="shared" si="462"/>
        <v/>
      </c>
      <c r="EE352" s="69" t="str">
        <f t="shared" si="402"/>
        <v/>
      </c>
      <c r="EF352" s="69" t="str">
        <f t="shared" si="463"/>
        <v/>
      </c>
      <c r="EG352" s="69" t="str">
        <f t="shared" si="464"/>
        <v/>
      </c>
      <c r="EH352" s="69" t="str">
        <f t="shared" si="403"/>
        <v/>
      </c>
      <c r="EI352" s="69" t="str">
        <f t="shared" si="465"/>
        <v/>
      </c>
      <c r="EJ352" s="49" t="str">
        <f t="shared" si="466"/>
        <v/>
      </c>
      <c r="EK352" s="43" t="s">
        <v>0</v>
      </c>
      <c r="EL352" s="16" t="str">
        <f t="shared" si="467"/>
        <v/>
      </c>
      <c r="EM352" s="43" t="s">
        <v>0</v>
      </c>
      <c r="EN352" s="16" t="str">
        <f t="shared" si="404"/>
        <v/>
      </c>
      <c r="EO352" s="43" t="s">
        <v>0</v>
      </c>
      <c r="EP352" s="167" t="str">
        <f t="shared" si="468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5"/>
        <v/>
      </c>
      <c r="P353" s="43"/>
      <c r="Q353" s="48" t="str">
        <f t="shared" si="406"/>
        <v/>
      </c>
      <c r="R353" s="69" t="str">
        <f>IF(Q353="","",IF(COUNTIF(Q$12:Q352,Q353)=0,R352+1,R352))</f>
        <v/>
      </c>
      <c r="S353" s="69" t="str">
        <f t="shared" si="407"/>
        <v/>
      </c>
      <c r="T353" s="69" t="str">
        <f t="shared" si="408"/>
        <v/>
      </c>
      <c r="U353" s="62" t="str">
        <f t="shared" si="409"/>
        <v/>
      </c>
      <c r="V353" s="43" t="s">
        <v>0</v>
      </c>
      <c r="W353" s="209" t="str">
        <f t="shared" si="410"/>
        <v/>
      </c>
      <c r="X353" s="259" t="str">
        <f t="shared" si="411"/>
        <v/>
      </c>
      <c r="Y353" s="210" t="str">
        <f t="shared" si="393"/>
        <v/>
      </c>
      <c r="Z353" s="43" t="s">
        <v>0</v>
      </c>
      <c r="AA353" s="48" t="str">
        <f t="shared" si="412"/>
        <v/>
      </c>
      <c r="AB353" s="69" t="str">
        <f t="shared" si="413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4"/>
        <v/>
      </c>
      <c r="AI353" s="43" t="s">
        <v>0</v>
      </c>
      <c r="AJ353" s="209" t="str">
        <f t="shared" si="415"/>
        <v/>
      </c>
      <c r="AK353" s="150" t="str">
        <f t="shared" si="416"/>
        <v/>
      </c>
      <c r="AL353" s="43"/>
      <c r="AM353" s="48" t="str">
        <f t="shared" si="417"/>
        <v/>
      </c>
      <c r="AN353" s="27" t="str">
        <f t="shared" si="418"/>
        <v/>
      </c>
      <c r="AO353" s="69" t="str">
        <f t="shared" si="419"/>
        <v/>
      </c>
      <c r="AP353" s="69" t="str">
        <f t="shared" si="420"/>
        <v/>
      </c>
      <c r="AQ353" s="27" t="str">
        <f t="shared" si="421"/>
        <v/>
      </c>
      <c r="AR353" s="62" t="str">
        <f t="shared" si="422"/>
        <v/>
      </c>
      <c r="AS353" s="43" t="s">
        <v>0</v>
      </c>
      <c r="AT353" s="78" t="str">
        <f t="shared" si="423"/>
        <v/>
      </c>
      <c r="AU353" s="43" t="s">
        <v>0</v>
      </c>
      <c r="AV353" s="280" t="str">
        <f t="shared" si="469"/>
        <v/>
      </c>
      <c r="AW353" s="43" t="s">
        <v>0</v>
      </c>
      <c r="AX353" s="97"/>
      <c r="AY353" s="99"/>
      <c r="AZ353" s="43" t="s">
        <v>0</v>
      </c>
      <c r="BA353" s="236" t="str">
        <f t="shared" si="424"/>
        <v/>
      </c>
      <c r="BB353" s="43" t="s">
        <v>0</v>
      </c>
      <c r="BC353" s="48" t="str">
        <f t="shared" si="425"/>
        <v/>
      </c>
      <c r="BD353" s="69" t="str">
        <f>IF(AX353&amp;AY353="","",MAX(BD$12:BD352)+1)</f>
        <v/>
      </c>
      <c r="BE353" s="248" t="str">
        <f t="shared" si="426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7"/>
        <v/>
      </c>
      <c r="BI353" s="27" t="str">
        <f t="shared" si="428"/>
        <v/>
      </c>
      <c r="BJ353" s="69" t="str">
        <f t="shared" si="429"/>
        <v/>
      </c>
      <c r="BK353" s="49" t="str">
        <f t="shared" si="430"/>
        <v/>
      </c>
      <c r="BL353" s="43" t="s">
        <v>0</v>
      </c>
      <c r="BM353" s="48" t="str">
        <f t="shared" si="431"/>
        <v/>
      </c>
      <c r="BN353" s="27" t="str">
        <f t="shared" si="432"/>
        <v/>
      </c>
      <c r="BO353" s="69" t="str">
        <f t="shared" si="433"/>
        <v/>
      </c>
      <c r="BP353" s="69" t="str">
        <f t="shared" si="394"/>
        <v/>
      </c>
      <c r="BQ353" s="27" t="str">
        <f t="shared" si="395"/>
        <v/>
      </c>
      <c r="BR353" s="27" t="str" cm="1">
        <f t="array" ref="BR353">IFERROR(""&amp;INDEX(regNatjecatelj_klub,DI353),"")</f>
        <v/>
      </c>
      <c r="BS353" s="82" t="str">
        <f t="shared" si="434"/>
        <v/>
      </c>
      <c r="BT353" s="62" t="str">
        <f t="shared" si="435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6"/>
        <v/>
      </c>
      <c r="CA353" s="27" t="str">
        <f t="shared" si="437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8"/>
        <v/>
      </c>
      <c r="CE353" s="27" t="str">
        <f>IF(BX353="","",MAX(CE$12:CE352)+1)</f>
        <v/>
      </c>
      <c r="CF353" s="27" t="str">
        <f t="shared" si="439"/>
        <v/>
      </c>
      <c r="CG353" s="62" t="str">
        <f t="shared" si="440"/>
        <v/>
      </c>
      <c r="CH353" s="43" t="s">
        <v>0</v>
      </c>
      <c r="CI353" s="16" t="str">
        <f t="shared" si="44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2"/>
        <v/>
      </c>
      <c r="CP353" s="69" t="str">
        <f t="shared" si="443"/>
        <v/>
      </c>
      <c r="CQ353" s="216" t="str">
        <f t="shared" si="444"/>
        <v/>
      </c>
      <c r="CR353" s="217" t="str">
        <f t="shared" si="392"/>
        <v/>
      </c>
      <c r="CS353" s="150" t="str">
        <f t="shared" si="396"/>
        <v/>
      </c>
      <c r="CT353" s="43" t="s">
        <v>0</v>
      </c>
      <c r="CU353" s="276" t="str">
        <f t="shared" si="445"/>
        <v xml:space="preserve">
</v>
      </c>
      <c r="CV353" s="43" t="s">
        <v>0</v>
      </c>
      <c r="CW353" s="236" t="str">
        <f t="shared" si="397"/>
        <v/>
      </c>
      <c r="CX353" t="s">
        <v>0</v>
      </c>
      <c r="CY353" s="119" t="str">
        <f t="shared" si="398"/>
        <v/>
      </c>
      <c r="CZ353" t="s">
        <v>0</v>
      </c>
      <c r="DA353" s="48" t="str">
        <f t="shared" si="399"/>
        <v/>
      </c>
      <c r="DB353" s="62" t="str">
        <f t="shared" si="400"/>
        <v/>
      </c>
      <c r="DC353" t="s">
        <v>0</v>
      </c>
      <c r="DD353" s="16" t="str">
        <f t="shared" si="446"/>
        <v/>
      </c>
      <c r="DE353" s="43" t="s">
        <v>0</v>
      </c>
      <c r="DF353" s="16" t="str">
        <f t="shared" si="447"/>
        <v/>
      </c>
      <c r="DG353" s="43" t="s">
        <v>0</v>
      </c>
      <c r="DH353" s="48" t="str">
        <f t="shared" si="448"/>
        <v/>
      </c>
      <c r="DI353" s="49" t="str">
        <f t="shared" si="449"/>
        <v/>
      </c>
      <c r="DJ353" s="43" t="s">
        <v>0</v>
      </c>
      <c r="DK353" s="48" t="str">
        <f t="shared" si="450"/>
        <v/>
      </c>
      <c r="DL353" s="49" t="str">
        <f t="shared" si="451"/>
        <v/>
      </c>
      <c r="DM353" s="43" t="s">
        <v>0</v>
      </c>
      <c r="DN353" s="48" t="str">
        <f t="shared" si="452"/>
        <v/>
      </c>
      <c r="DO353" s="49" t="str">
        <f t="shared" si="453"/>
        <v/>
      </c>
      <c r="DP353" s="43" t="s">
        <v>0</v>
      </c>
      <c r="DQ353" s="54" t="str">
        <f t="shared" si="454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5"/>
        <v/>
      </c>
      <c r="DU353" s="69" t="str">
        <f t="shared" si="401"/>
        <v/>
      </c>
      <c r="DV353" s="69" t="str">
        <f t="shared" si="456"/>
        <v/>
      </c>
      <c r="DW353" s="69" t="str">
        <f t="shared" si="457"/>
        <v/>
      </c>
      <c r="DX353" s="62" t="str">
        <f t="shared" si="458"/>
        <v/>
      </c>
      <c r="DY353" s="43" t="s">
        <v>0</v>
      </c>
      <c r="DZ353" s="54" t="str">
        <f>IF(AN353="","",MAX(DZ$12:DZ352)+1)</f>
        <v/>
      </c>
      <c r="EA353" s="69" t="str">
        <f t="shared" si="459"/>
        <v/>
      </c>
      <c r="EB353" s="69" t="str">
        <f t="shared" si="460"/>
        <v/>
      </c>
      <c r="EC353" s="69" t="str">
        <f t="shared" si="461"/>
        <v/>
      </c>
      <c r="ED353" s="69" t="str">
        <f t="shared" si="462"/>
        <v/>
      </c>
      <c r="EE353" s="69" t="str">
        <f t="shared" si="402"/>
        <v/>
      </c>
      <c r="EF353" s="69" t="str">
        <f t="shared" si="463"/>
        <v/>
      </c>
      <c r="EG353" s="69" t="str">
        <f t="shared" si="464"/>
        <v/>
      </c>
      <c r="EH353" s="69" t="str">
        <f t="shared" si="403"/>
        <v/>
      </c>
      <c r="EI353" s="69" t="str">
        <f t="shared" si="465"/>
        <v/>
      </c>
      <c r="EJ353" s="49" t="str">
        <f t="shared" si="466"/>
        <v/>
      </c>
      <c r="EK353" s="43" t="s">
        <v>0</v>
      </c>
      <c r="EL353" s="16" t="str">
        <f t="shared" si="467"/>
        <v/>
      </c>
      <c r="EM353" s="43" t="s">
        <v>0</v>
      </c>
      <c r="EN353" s="16" t="str">
        <f t="shared" si="404"/>
        <v/>
      </c>
      <c r="EO353" s="43" t="s">
        <v>0</v>
      </c>
      <c r="EP353" s="167" t="str">
        <f t="shared" si="468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5"/>
        <v/>
      </c>
      <c r="P354" s="43"/>
      <c r="Q354" s="48" t="str">
        <f t="shared" si="406"/>
        <v/>
      </c>
      <c r="R354" s="69" t="str">
        <f>IF(Q354="","",IF(COUNTIF(Q$12:Q353,Q354)=0,R353+1,R353))</f>
        <v/>
      </c>
      <c r="S354" s="69" t="str">
        <f t="shared" si="407"/>
        <v/>
      </c>
      <c r="T354" s="69" t="str">
        <f t="shared" si="408"/>
        <v/>
      </c>
      <c r="U354" s="62" t="str">
        <f t="shared" si="409"/>
        <v/>
      </c>
      <c r="V354" s="43" t="s">
        <v>0</v>
      </c>
      <c r="W354" s="209" t="str">
        <f t="shared" si="410"/>
        <v/>
      </c>
      <c r="X354" s="259" t="str">
        <f t="shared" si="411"/>
        <v/>
      </c>
      <c r="Y354" s="210" t="str">
        <f t="shared" si="393"/>
        <v/>
      </c>
      <c r="Z354" s="43" t="s">
        <v>0</v>
      </c>
      <c r="AA354" s="48" t="str">
        <f t="shared" si="412"/>
        <v/>
      </c>
      <c r="AB354" s="69" t="str">
        <f t="shared" si="413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4"/>
        <v/>
      </c>
      <c r="AI354" s="43" t="s">
        <v>0</v>
      </c>
      <c r="AJ354" s="209" t="str">
        <f t="shared" si="415"/>
        <v/>
      </c>
      <c r="AK354" s="150" t="str">
        <f t="shared" si="416"/>
        <v/>
      </c>
      <c r="AL354" s="43"/>
      <c r="AM354" s="48" t="str">
        <f t="shared" si="417"/>
        <v/>
      </c>
      <c r="AN354" s="27" t="str">
        <f t="shared" si="418"/>
        <v/>
      </c>
      <c r="AO354" s="69" t="str">
        <f t="shared" si="419"/>
        <v/>
      </c>
      <c r="AP354" s="69" t="str">
        <f t="shared" si="420"/>
        <v/>
      </c>
      <c r="AQ354" s="27" t="str">
        <f t="shared" si="421"/>
        <v/>
      </c>
      <c r="AR354" s="62" t="str">
        <f t="shared" si="422"/>
        <v/>
      </c>
      <c r="AS354" s="43" t="s">
        <v>0</v>
      </c>
      <c r="AT354" s="78" t="str">
        <f t="shared" si="423"/>
        <v/>
      </c>
      <c r="AU354" s="43" t="s">
        <v>0</v>
      </c>
      <c r="AV354" s="280" t="str">
        <f t="shared" si="469"/>
        <v/>
      </c>
      <c r="AW354" s="43" t="s">
        <v>0</v>
      </c>
      <c r="AX354" s="97"/>
      <c r="AY354" s="99"/>
      <c r="AZ354" s="43" t="s">
        <v>0</v>
      </c>
      <c r="BA354" s="236" t="str">
        <f t="shared" si="424"/>
        <v/>
      </c>
      <c r="BB354" s="43" t="s">
        <v>0</v>
      </c>
      <c r="BC354" s="48" t="str">
        <f t="shared" si="425"/>
        <v/>
      </c>
      <c r="BD354" s="69" t="str">
        <f>IF(AX354&amp;AY354="","",MAX(BD$12:BD353)+1)</f>
        <v/>
      </c>
      <c r="BE354" s="248" t="str">
        <f t="shared" si="426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7"/>
        <v/>
      </c>
      <c r="BI354" s="27" t="str">
        <f t="shared" si="428"/>
        <v/>
      </c>
      <c r="BJ354" s="69" t="str">
        <f t="shared" si="429"/>
        <v/>
      </c>
      <c r="BK354" s="49" t="str">
        <f t="shared" si="430"/>
        <v/>
      </c>
      <c r="BL354" s="43" t="s">
        <v>0</v>
      </c>
      <c r="BM354" s="48" t="str">
        <f t="shared" si="431"/>
        <v/>
      </c>
      <c r="BN354" s="27" t="str">
        <f t="shared" si="432"/>
        <v/>
      </c>
      <c r="BO354" s="69" t="str">
        <f t="shared" si="433"/>
        <v/>
      </c>
      <c r="BP354" s="69" t="str">
        <f t="shared" si="394"/>
        <v/>
      </c>
      <c r="BQ354" s="27" t="str">
        <f t="shared" si="395"/>
        <v/>
      </c>
      <c r="BR354" s="27" t="str" cm="1">
        <f t="array" ref="BR354">IFERROR(""&amp;INDEX(regNatjecatelj_klub,DI354),"")</f>
        <v/>
      </c>
      <c r="BS354" s="82" t="str">
        <f t="shared" si="434"/>
        <v/>
      </c>
      <c r="BT354" s="62" t="str">
        <f t="shared" si="435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6"/>
        <v/>
      </c>
      <c r="CA354" s="27" t="str">
        <f t="shared" si="437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8"/>
        <v/>
      </c>
      <c r="CE354" s="27" t="str">
        <f>IF(BX354="","",MAX(CE$12:CE353)+1)</f>
        <v/>
      </c>
      <c r="CF354" s="27" t="str">
        <f t="shared" si="439"/>
        <v/>
      </c>
      <c r="CG354" s="62" t="str">
        <f t="shared" si="440"/>
        <v/>
      </c>
      <c r="CH354" s="43" t="s">
        <v>0</v>
      </c>
      <c r="CI354" s="16" t="str">
        <f t="shared" si="44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2"/>
        <v/>
      </c>
      <c r="CP354" s="69" t="str">
        <f t="shared" si="443"/>
        <v/>
      </c>
      <c r="CQ354" s="216" t="str">
        <f t="shared" si="444"/>
        <v/>
      </c>
      <c r="CR354" s="217" t="str">
        <f t="shared" si="392"/>
        <v/>
      </c>
      <c r="CS354" s="150" t="str">
        <f t="shared" si="396"/>
        <v/>
      </c>
      <c r="CT354" s="43" t="s">
        <v>0</v>
      </c>
      <c r="CU354" s="276" t="str">
        <f t="shared" si="445"/>
        <v xml:space="preserve">
</v>
      </c>
      <c r="CV354" s="43" t="s">
        <v>0</v>
      </c>
      <c r="CW354" s="236" t="str">
        <f t="shared" si="397"/>
        <v/>
      </c>
      <c r="CX354" t="s">
        <v>0</v>
      </c>
      <c r="CY354" s="119" t="str">
        <f t="shared" si="398"/>
        <v/>
      </c>
      <c r="CZ354" t="s">
        <v>0</v>
      </c>
      <c r="DA354" s="48" t="str">
        <f t="shared" si="399"/>
        <v/>
      </c>
      <c r="DB354" s="62" t="str">
        <f t="shared" si="400"/>
        <v/>
      </c>
      <c r="DC354" t="s">
        <v>0</v>
      </c>
      <c r="DD354" s="16" t="str">
        <f t="shared" si="446"/>
        <v/>
      </c>
      <c r="DE354" s="43" t="s">
        <v>0</v>
      </c>
      <c r="DF354" s="16" t="str">
        <f t="shared" si="447"/>
        <v/>
      </c>
      <c r="DG354" s="43" t="s">
        <v>0</v>
      </c>
      <c r="DH354" s="48" t="str">
        <f t="shared" si="448"/>
        <v/>
      </c>
      <c r="DI354" s="49" t="str">
        <f t="shared" si="449"/>
        <v/>
      </c>
      <c r="DJ354" s="43" t="s">
        <v>0</v>
      </c>
      <c r="DK354" s="48" t="str">
        <f t="shared" si="450"/>
        <v/>
      </c>
      <c r="DL354" s="49" t="str">
        <f t="shared" si="451"/>
        <v/>
      </c>
      <c r="DM354" s="43" t="s">
        <v>0</v>
      </c>
      <c r="DN354" s="48" t="str">
        <f t="shared" si="452"/>
        <v/>
      </c>
      <c r="DO354" s="49" t="str">
        <f t="shared" si="453"/>
        <v/>
      </c>
      <c r="DP354" s="43" t="s">
        <v>0</v>
      </c>
      <c r="DQ354" s="54" t="str">
        <f t="shared" si="454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5"/>
        <v/>
      </c>
      <c r="DU354" s="69" t="str">
        <f t="shared" si="401"/>
        <v/>
      </c>
      <c r="DV354" s="69" t="str">
        <f t="shared" si="456"/>
        <v/>
      </c>
      <c r="DW354" s="69" t="str">
        <f t="shared" si="457"/>
        <v/>
      </c>
      <c r="DX354" s="62" t="str">
        <f t="shared" si="458"/>
        <v/>
      </c>
      <c r="DY354" s="43" t="s">
        <v>0</v>
      </c>
      <c r="DZ354" s="54" t="str">
        <f>IF(AN354="","",MAX(DZ$12:DZ353)+1)</f>
        <v/>
      </c>
      <c r="EA354" s="69" t="str">
        <f t="shared" si="459"/>
        <v/>
      </c>
      <c r="EB354" s="69" t="str">
        <f t="shared" si="460"/>
        <v/>
      </c>
      <c r="EC354" s="69" t="str">
        <f t="shared" si="461"/>
        <v/>
      </c>
      <c r="ED354" s="69" t="str">
        <f t="shared" si="462"/>
        <v/>
      </c>
      <c r="EE354" s="69" t="str">
        <f t="shared" si="402"/>
        <v/>
      </c>
      <c r="EF354" s="69" t="str">
        <f t="shared" si="463"/>
        <v/>
      </c>
      <c r="EG354" s="69" t="str">
        <f t="shared" si="464"/>
        <v/>
      </c>
      <c r="EH354" s="69" t="str">
        <f t="shared" si="403"/>
        <v/>
      </c>
      <c r="EI354" s="69" t="str">
        <f t="shared" si="465"/>
        <v/>
      </c>
      <c r="EJ354" s="49" t="str">
        <f t="shared" si="466"/>
        <v/>
      </c>
      <c r="EK354" s="43" t="s">
        <v>0</v>
      </c>
      <c r="EL354" s="16" t="str">
        <f t="shared" si="467"/>
        <v/>
      </c>
      <c r="EM354" s="43" t="s">
        <v>0</v>
      </c>
      <c r="EN354" s="16" t="str">
        <f t="shared" si="404"/>
        <v/>
      </c>
      <c r="EO354" s="43" t="s">
        <v>0</v>
      </c>
      <c r="EP354" s="167" t="str">
        <f t="shared" si="468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5"/>
        <v/>
      </c>
      <c r="P355" s="43"/>
      <c r="Q355" s="48" t="str">
        <f t="shared" si="406"/>
        <v/>
      </c>
      <c r="R355" s="69" t="str">
        <f>IF(Q355="","",IF(COUNTIF(Q$12:Q354,Q355)=0,R354+1,R354))</f>
        <v/>
      </c>
      <c r="S355" s="69" t="str">
        <f t="shared" si="407"/>
        <v/>
      </c>
      <c r="T355" s="69" t="str">
        <f t="shared" si="408"/>
        <v/>
      </c>
      <c r="U355" s="62" t="str">
        <f t="shared" si="409"/>
        <v/>
      </c>
      <c r="V355" s="43" t="s">
        <v>0</v>
      </c>
      <c r="W355" s="209" t="str">
        <f t="shared" si="410"/>
        <v/>
      </c>
      <c r="X355" s="259" t="str">
        <f t="shared" si="411"/>
        <v/>
      </c>
      <c r="Y355" s="210" t="str">
        <f t="shared" si="393"/>
        <v/>
      </c>
      <c r="Z355" s="43" t="s">
        <v>0</v>
      </c>
      <c r="AA355" s="48" t="str">
        <f t="shared" si="412"/>
        <v/>
      </c>
      <c r="AB355" s="69" t="str">
        <f t="shared" si="413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4"/>
        <v/>
      </c>
      <c r="AI355" s="43" t="s">
        <v>0</v>
      </c>
      <c r="AJ355" s="209" t="str">
        <f t="shared" si="415"/>
        <v/>
      </c>
      <c r="AK355" s="150" t="str">
        <f t="shared" si="416"/>
        <v/>
      </c>
      <c r="AL355" s="43"/>
      <c r="AM355" s="48" t="str">
        <f t="shared" si="417"/>
        <v/>
      </c>
      <c r="AN355" s="27" t="str">
        <f t="shared" si="418"/>
        <v/>
      </c>
      <c r="AO355" s="69" t="str">
        <f t="shared" si="419"/>
        <v/>
      </c>
      <c r="AP355" s="69" t="str">
        <f t="shared" si="420"/>
        <v/>
      </c>
      <c r="AQ355" s="27" t="str">
        <f t="shared" si="421"/>
        <v/>
      </c>
      <c r="AR355" s="62" t="str">
        <f t="shared" si="422"/>
        <v/>
      </c>
      <c r="AS355" s="43" t="s">
        <v>0</v>
      </c>
      <c r="AT355" s="78" t="str">
        <f t="shared" si="423"/>
        <v/>
      </c>
      <c r="AU355" s="43" t="s">
        <v>0</v>
      </c>
      <c r="AV355" s="280" t="str">
        <f t="shared" si="469"/>
        <v/>
      </c>
      <c r="AW355" s="43" t="s">
        <v>0</v>
      </c>
      <c r="AX355" s="97"/>
      <c r="AY355" s="99"/>
      <c r="AZ355" s="43" t="s">
        <v>0</v>
      </c>
      <c r="BA355" s="236" t="str">
        <f t="shared" si="424"/>
        <v/>
      </c>
      <c r="BB355" s="43" t="s">
        <v>0</v>
      </c>
      <c r="BC355" s="48" t="str">
        <f t="shared" si="425"/>
        <v/>
      </c>
      <c r="BD355" s="69" t="str">
        <f>IF(AX355&amp;AY355="","",MAX(BD$12:BD354)+1)</f>
        <v/>
      </c>
      <c r="BE355" s="248" t="str">
        <f t="shared" si="426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7"/>
        <v/>
      </c>
      <c r="BI355" s="27" t="str">
        <f t="shared" si="428"/>
        <v/>
      </c>
      <c r="BJ355" s="69" t="str">
        <f t="shared" si="429"/>
        <v/>
      </c>
      <c r="BK355" s="49" t="str">
        <f t="shared" si="430"/>
        <v/>
      </c>
      <c r="BL355" s="43" t="s">
        <v>0</v>
      </c>
      <c r="BM355" s="48" t="str">
        <f t="shared" si="431"/>
        <v/>
      </c>
      <c r="BN355" s="27" t="str">
        <f t="shared" si="432"/>
        <v/>
      </c>
      <c r="BO355" s="69" t="str">
        <f t="shared" si="433"/>
        <v/>
      </c>
      <c r="BP355" s="69" t="str">
        <f t="shared" si="394"/>
        <v/>
      </c>
      <c r="BQ355" s="27" t="str">
        <f t="shared" si="395"/>
        <v/>
      </c>
      <c r="BR355" s="27" t="str" cm="1">
        <f t="array" ref="BR355">IFERROR(""&amp;INDEX(regNatjecatelj_klub,DI355),"")</f>
        <v/>
      </c>
      <c r="BS355" s="82" t="str">
        <f t="shared" si="434"/>
        <v/>
      </c>
      <c r="BT355" s="62" t="str">
        <f t="shared" si="435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6"/>
        <v/>
      </c>
      <c r="CA355" s="27" t="str">
        <f t="shared" si="437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8"/>
        <v/>
      </c>
      <c r="CE355" s="27" t="str">
        <f>IF(BX355="","",MAX(CE$12:CE354)+1)</f>
        <v/>
      </c>
      <c r="CF355" s="27" t="str">
        <f t="shared" si="439"/>
        <v/>
      </c>
      <c r="CG355" s="62" t="str">
        <f t="shared" si="440"/>
        <v/>
      </c>
      <c r="CH355" s="43" t="s">
        <v>0</v>
      </c>
      <c r="CI355" s="16" t="str">
        <f t="shared" si="44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2"/>
        <v/>
      </c>
      <c r="CP355" s="69" t="str">
        <f t="shared" si="443"/>
        <v/>
      </c>
      <c r="CQ355" s="216" t="str">
        <f t="shared" si="444"/>
        <v/>
      </c>
      <c r="CR355" s="217" t="str">
        <f t="shared" si="392"/>
        <v/>
      </c>
      <c r="CS355" s="150" t="str">
        <f t="shared" si="396"/>
        <v/>
      </c>
      <c r="CT355" s="43" t="s">
        <v>0</v>
      </c>
      <c r="CU355" s="276" t="str">
        <f t="shared" si="445"/>
        <v xml:space="preserve">
</v>
      </c>
      <c r="CV355" s="43" t="s">
        <v>0</v>
      </c>
      <c r="CW355" s="236" t="str">
        <f t="shared" si="397"/>
        <v/>
      </c>
      <c r="CX355" t="s">
        <v>0</v>
      </c>
      <c r="CY355" s="119" t="str">
        <f t="shared" si="398"/>
        <v/>
      </c>
      <c r="CZ355" t="s">
        <v>0</v>
      </c>
      <c r="DA355" s="48" t="str">
        <f t="shared" si="399"/>
        <v/>
      </c>
      <c r="DB355" s="62" t="str">
        <f t="shared" si="400"/>
        <v/>
      </c>
      <c r="DC355" t="s">
        <v>0</v>
      </c>
      <c r="DD355" s="16" t="str">
        <f t="shared" si="446"/>
        <v/>
      </c>
      <c r="DE355" s="43" t="s">
        <v>0</v>
      </c>
      <c r="DF355" s="16" t="str">
        <f t="shared" si="447"/>
        <v/>
      </c>
      <c r="DG355" s="43" t="s">
        <v>0</v>
      </c>
      <c r="DH355" s="48" t="str">
        <f t="shared" si="448"/>
        <v/>
      </c>
      <c r="DI355" s="49" t="str">
        <f t="shared" si="449"/>
        <v/>
      </c>
      <c r="DJ355" s="43" t="s">
        <v>0</v>
      </c>
      <c r="DK355" s="48" t="str">
        <f t="shared" si="450"/>
        <v/>
      </c>
      <c r="DL355" s="49" t="str">
        <f t="shared" si="451"/>
        <v/>
      </c>
      <c r="DM355" s="43" t="s">
        <v>0</v>
      </c>
      <c r="DN355" s="48" t="str">
        <f t="shared" si="452"/>
        <v/>
      </c>
      <c r="DO355" s="49" t="str">
        <f t="shared" si="453"/>
        <v/>
      </c>
      <c r="DP355" s="43" t="s">
        <v>0</v>
      </c>
      <c r="DQ355" s="54" t="str">
        <f t="shared" si="454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5"/>
        <v/>
      </c>
      <c r="DU355" s="69" t="str">
        <f t="shared" si="401"/>
        <v/>
      </c>
      <c r="DV355" s="69" t="str">
        <f t="shared" si="456"/>
        <v/>
      </c>
      <c r="DW355" s="69" t="str">
        <f t="shared" si="457"/>
        <v/>
      </c>
      <c r="DX355" s="62" t="str">
        <f t="shared" si="458"/>
        <v/>
      </c>
      <c r="DY355" s="43" t="s">
        <v>0</v>
      </c>
      <c r="DZ355" s="54" t="str">
        <f>IF(AN355="","",MAX(DZ$12:DZ354)+1)</f>
        <v/>
      </c>
      <c r="EA355" s="69" t="str">
        <f t="shared" si="459"/>
        <v/>
      </c>
      <c r="EB355" s="69" t="str">
        <f t="shared" si="460"/>
        <v/>
      </c>
      <c r="EC355" s="69" t="str">
        <f t="shared" si="461"/>
        <v/>
      </c>
      <c r="ED355" s="69" t="str">
        <f t="shared" si="462"/>
        <v/>
      </c>
      <c r="EE355" s="69" t="str">
        <f t="shared" si="402"/>
        <v/>
      </c>
      <c r="EF355" s="69" t="str">
        <f t="shared" si="463"/>
        <v/>
      </c>
      <c r="EG355" s="69" t="str">
        <f t="shared" si="464"/>
        <v/>
      </c>
      <c r="EH355" s="69" t="str">
        <f t="shared" si="403"/>
        <v/>
      </c>
      <c r="EI355" s="69" t="str">
        <f t="shared" si="465"/>
        <v/>
      </c>
      <c r="EJ355" s="49" t="str">
        <f t="shared" si="466"/>
        <v/>
      </c>
      <c r="EK355" s="43" t="s">
        <v>0</v>
      </c>
      <c r="EL355" s="16" t="str">
        <f t="shared" si="467"/>
        <v/>
      </c>
      <c r="EM355" s="43" t="s">
        <v>0</v>
      </c>
      <c r="EN355" s="16" t="str">
        <f t="shared" si="404"/>
        <v/>
      </c>
      <c r="EO355" s="43" t="s">
        <v>0</v>
      </c>
      <c r="EP355" s="167" t="str">
        <f t="shared" si="468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5"/>
        <v/>
      </c>
      <c r="P356" s="43"/>
      <c r="Q356" s="48" t="str">
        <f t="shared" si="406"/>
        <v/>
      </c>
      <c r="R356" s="69" t="str">
        <f>IF(Q356="","",IF(COUNTIF(Q$12:Q355,Q356)=0,R355+1,R355))</f>
        <v/>
      </c>
      <c r="S356" s="69" t="str">
        <f t="shared" si="407"/>
        <v/>
      </c>
      <c r="T356" s="69" t="str">
        <f t="shared" si="408"/>
        <v/>
      </c>
      <c r="U356" s="62" t="str">
        <f t="shared" si="409"/>
        <v/>
      </c>
      <c r="V356" s="43" t="s">
        <v>0</v>
      </c>
      <c r="W356" s="209" t="str">
        <f t="shared" si="410"/>
        <v/>
      </c>
      <c r="X356" s="259" t="str">
        <f t="shared" si="411"/>
        <v/>
      </c>
      <c r="Y356" s="210" t="str">
        <f t="shared" si="393"/>
        <v/>
      </c>
      <c r="Z356" s="43" t="s">
        <v>0</v>
      </c>
      <c r="AA356" s="48" t="str">
        <f t="shared" si="412"/>
        <v/>
      </c>
      <c r="AB356" s="69" t="str">
        <f t="shared" si="413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4"/>
        <v/>
      </c>
      <c r="AI356" s="43" t="s">
        <v>0</v>
      </c>
      <c r="AJ356" s="209" t="str">
        <f t="shared" si="415"/>
        <v/>
      </c>
      <c r="AK356" s="150" t="str">
        <f t="shared" si="416"/>
        <v/>
      </c>
      <c r="AL356" s="43"/>
      <c r="AM356" s="48" t="str">
        <f t="shared" si="417"/>
        <v/>
      </c>
      <c r="AN356" s="27" t="str">
        <f t="shared" si="418"/>
        <v/>
      </c>
      <c r="AO356" s="69" t="str">
        <f t="shared" si="419"/>
        <v/>
      </c>
      <c r="AP356" s="69" t="str">
        <f t="shared" si="420"/>
        <v/>
      </c>
      <c r="AQ356" s="27" t="str">
        <f t="shared" si="421"/>
        <v/>
      </c>
      <c r="AR356" s="62" t="str">
        <f t="shared" si="422"/>
        <v/>
      </c>
      <c r="AS356" s="43" t="s">
        <v>0</v>
      </c>
      <c r="AT356" s="78" t="str">
        <f t="shared" si="423"/>
        <v/>
      </c>
      <c r="AU356" s="43" t="s">
        <v>0</v>
      </c>
      <c r="AV356" s="280" t="str">
        <f t="shared" si="469"/>
        <v/>
      </c>
      <c r="AW356" s="43" t="s">
        <v>0</v>
      </c>
      <c r="AX356" s="97"/>
      <c r="AY356" s="99"/>
      <c r="AZ356" s="43" t="s">
        <v>0</v>
      </c>
      <c r="BA356" s="236" t="str">
        <f t="shared" si="424"/>
        <v/>
      </c>
      <c r="BB356" s="43" t="s">
        <v>0</v>
      </c>
      <c r="BC356" s="48" t="str">
        <f t="shared" si="425"/>
        <v/>
      </c>
      <c r="BD356" s="69" t="str">
        <f>IF(AX356&amp;AY356="","",MAX(BD$12:BD355)+1)</f>
        <v/>
      </c>
      <c r="BE356" s="248" t="str">
        <f t="shared" si="426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7"/>
        <v/>
      </c>
      <c r="BI356" s="27" t="str">
        <f t="shared" si="428"/>
        <v/>
      </c>
      <c r="BJ356" s="69" t="str">
        <f t="shared" si="429"/>
        <v/>
      </c>
      <c r="BK356" s="49" t="str">
        <f t="shared" si="430"/>
        <v/>
      </c>
      <c r="BL356" s="43" t="s">
        <v>0</v>
      </c>
      <c r="BM356" s="48" t="str">
        <f t="shared" si="431"/>
        <v/>
      </c>
      <c r="BN356" s="27" t="str">
        <f t="shared" si="432"/>
        <v/>
      </c>
      <c r="BO356" s="69" t="str">
        <f t="shared" si="433"/>
        <v/>
      </c>
      <c r="BP356" s="69" t="str">
        <f t="shared" si="394"/>
        <v/>
      </c>
      <c r="BQ356" s="27" t="str">
        <f t="shared" si="395"/>
        <v/>
      </c>
      <c r="BR356" s="27" t="str" cm="1">
        <f t="array" ref="BR356">IFERROR(""&amp;INDEX(regNatjecatelj_klub,DI356),"")</f>
        <v/>
      </c>
      <c r="BS356" s="82" t="str">
        <f t="shared" si="434"/>
        <v/>
      </c>
      <c r="BT356" s="62" t="str">
        <f t="shared" si="435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6"/>
        <v/>
      </c>
      <c r="CA356" s="27" t="str">
        <f t="shared" si="437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8"/>
        <v/>
      </c>
      <c r="CE356" s="27" t="str">
        <f>IF(BX356="","",MAX(CE$12:CE355)+1)</f>
        <v/>
      </c>
      <c r="CF356" s="27" t="str">
        <f t="shared" si="439"/>
        <v/>
      </c>
      <c r="CG356" s="62" t="str">
        <f t="shared" si="440"/>
        <v/>
      </c>
      <c r="CH356" s="43" t="s">
        <v>0</v>
      </c>
      <c r="CI356" s="16" t="str">
        <f t="shared" si="44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2"/>
        <v/>
      </c>
      <c r="CP356" s="69" t="str">
        <f t="shared" si="443"/>
        <v/>
      </c>
      <c r="CQ356" s="216" t="str">
        <f t="shared" si="444"/>
        <v/>
      </c>
      <c r="CR356" s="217" t="str">
        <f t="shared" si="392"/>
        <v/>
      </c>
      <c r="CS356" s="150" t="str">
        <f t="shared" si="396"/>
        <v/>
      </c>
      <c r="CT356" s="43" t="s">
        <v>0</v>
      </c>
      <c r="CU356" s="276" t="str">
        <f t="shared" si="445"/>
        <v xml:space="preserve">
</v>
      </c>
      <c r="CV356" s="43" t="s">
        <v>0</v>
      </c>
      <c r="CW356" s="236" t="str">
        <f t="shared" si="397"/>
        <v/>
      </c>
      <c r="CX356" t="s">
        <v>0</v>
      </c>
      <c r="CY356" s="119" t="str">
        <f t="shared" si="398"/>
        <v/>
      </c>
      <c r="CZ356" t="s">
        <v>0</v>
      </c>
      <c r="DA356" s="48" t="str">
        <f t="shared" si="399"/>
        <v/>
      </c>
      <c r="DB356" s="62" t="str">
        <f t="shared" si="400"/>
        <v/>
      </c>
      <c r="DC356" t="s">
        <v>0</v>
      </c>
      <c r="DD356" s="16" t="str">
        <f t="shared" si="446"/>
        <v/>
      </c>
      <c r="DE356" s="43" t="s">
        <v>0</v>
      </c>
      <c r="DF356" s="16" t="str">
        <f t="shared" si="447"/>
        <v/>
      </c>
      <c r="DG356" s="43" t="s">
        <v>0</v>
      </c>
      <c r="DH356" s="48" t="str">
        <f t="shared" si="448"/>
        <v/>
      </c>
      <c r="DI356" s="49" t="str">
        <f t="shared" si="449"/>
        <v/>
      </c>
      <c r="DJ356" s="43" t="s">
        <v>0</v>
      </c>
      <c r="DK356" s="48" t="str">
        <f t="shared" si="450"/>
        <v/>
      </c>
      <c r="DL356" s="49" t="str">
        <f t="shared" si="451"/>
        <v/>
      </c>
      <c r="DM356" s="43" t="s">
        <v>0</v>
      </c>
      <c r="DN356" s="48" t="str">
        <f t="shared" si="452"/>
        <v/>
      </c>
      <c r="DO356" s="49" t="str">
        <f t="shared" si="453"/>
        <v/>
      </c>
      <c r="DP356" s="43" t="s">
        <v>0</v>
      </c>
      <c r="DQ356" s="54" t="str">
        <f t="shared" si="454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5"/>
        <v/>
      </c>
      <c r="DU356" s="69" t="str">
        <f t="shared" si="401"/>
        <v/>
      </c>
      <c r="DV356" s="69" t="str">
        <f t="shared" si="456"/>
        <v/>
      </c>
      <c r="DW356" s="69" t="str">
        <f t="shared" si="457"/>
        <v/>
      </c>
      <c r="DX356" s="62" t="str">
        <f t="shared" si="458"/>
        <v/>
      </c>
      <c r="DY356" s="43" t="s">
        <v>0</v>
      </c>
      <c r="DZ356" s="54" t="str">
        <f>IF(AN356="","",MAX(DZ$12:DZ355)+1)</f>
        <v/>
      </c>
      <c r="EA356" s="69" t="str">
        <f t="shared" si="459"/>
        <v/>
      </c>
      <c r="EB356" s="69" t="str">
        <f t="shared" si="460"/>
        <v/>
      </c>
      <c r="EC356" s="69" t="str">
        <f t="shared" si="461"/>
        <v/>
      </c>
      <c r="ED356" s="69" t="str">
        <f t="shared" si="462"/>
        <v/>
      </c>
      <c r="EE356" s="69" t="str">
        <f t="shared" si="402"/>
        <v/>
      </c>
      <c r="EF356" s="69" t="str">
        <f t="shared" si="463"/>
        <v/>
      </c>
      <c r="EG356" s="69" t="str">
        <f t="shared" si="464"/>
        <v/>
      </c>
      <c r="EH356" s="69" t="str">
        <f t="shared" si="403"/>
        <v/>
      </c>
      <c r="EI356" s="69" t="str">
        <f t="shared" si="465"/>
        <v/>
      </c>
      <c r="EJ356" s="49" t="str">
        <f t="shared" si="466"/>
        <v/>
      </c>
      <c r="EK356" s="43" t="s">
        <v>0</v>
      </c>
      <c r="EL356" s="16" t="str">
        <f t="shared" si="467"/>
        <v/>
      </c>
      <c r="EM356" s="43" t="s">
        <v>0</v>
      </c>
      <c r="EN356" s="16" t="str">
        <f t="shared" si="404"/>
        <v/>
      </c>
      <c r="EO356" s="43" t="s">
        <v>0</v>
      </c>
      <c r="EP356" s="167" t="str">
        <f t="shared" si="468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5"/>
        <v/>
      </c>
      <c r="P357" s="43"/>
      <c r="Q357" s="48" t="str">
        <f t="shared" si="406"/>
        <v/>
      </c>
      <c r="R357" s="69" t="str">
        <f>IF(Q357="","",IF(COUNTIF(Q$12:Q356,Q357)=0,R356+1,R356))</f>
        <v/>
      </c>
      <c r="S357" s="69" t="str">
        <f t="shared" si="407"/>
        <v/>
      </c>
      <c r="T357" s="69" t="str">
        <f t="shared" si="408"/>
        <v/>
      </c>
      <c r="U357" s="62" t="str">
        <f t="shared" si="409"/>
        <v/>
      </c>
      <c r="V357" s="43" t="s">
        <v>0</v>
      </c>
      <c r="W357" s="209" t="str">
        <f t="shared" si="410"/>
        <v/>
      </c>
      <c r="X357" s="259" t="str">
        <f t="shared" si="411"/>
        <v/>
      </c>
      <c r="Y357" s="210" t="str">
        <f t="shared" si="393"/>
        <v/>
      </c>
      <c r="Z357" s="43" t="s">
        <v>0</v>
      </c>
      <c r="AA357" s="48" t="str">
        <f t="shared" si="412"/>
        <v/>
      </c>
      <c r="AB357" s="69" t="str">
        <f t="shared" si="413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4"/>
        <v/>
      </c>
      <c r="AI357" s="43" t="s">
        <v>0</v>
      </c>
      <c r="AJ357" s="209" t="str">
        <f t="shared" si="415"/>
        <v/>
      </c>
      <c r="AK357" s="150" t="str">
        <f t="shared" si="416"/>
        <v/>
      </c>
      <c r="AL357" s="43"/>
      <c r="AM357" s="48" t="str">
        <f t="shared" si="417"/>
        <v/>
      </c>
      <c r="AN357" s="27" t="str">
        <f t="shared" si="418"/>
        <v/>
      </c>
      <c r="AO357" s="69" t="str">
        <f t="shared" si="419"/>
        <v/>
      </c>
      <c r="AP357" s="69" t="str">
        <f t="shared" si="420"/>
        <v/>
      </c>
      <c r="AQ357" s="27" t="str">
        <f t="shared" si="421"/>
        <v/>
      </c>
      <c r="AR357" s="62" t="str">
        <f t="shared" si="422"/>
        <v/>
      </c>
      <c r="AS357" s="43" t="s">
        <v>0</v>
      </c>
      <c r="AT357" s="78" t="str">
        <f t="shared" si="423"/>
        <v/>
      </c>
      <c r="AU357" s="43" t="s">
        <v>0</v>
      </c>
      <c r="AV357" s="280" t="str">
        <f t="shared" si="469"/>
        <v/>
      </c>
      <c r="AW357" s="43" t="s">
        <v>0</v>
      </c>
      <c r="AX357" s="97"/>
      <c r="AY357" s="99"/>
      <c r="AZ357" s="43" t="s">
        <v>0</v>
      </c>
      <c r="BA357" s="236" t="str">
        <f t="shared" si="424"/>
        <v/>
      </c>
      <c r="BB357" s="43" t="s">
        <v>0</v>
      </c>
      <c r="BC357" s="48" t="str">
        <f t="shared" si="425"/>
        <v/>
      </c>
      <c r="BD357" s="69" t="str">
        <f>IF(AX357&amp;AY357="","",MAX(BD$12:BD356)+1)</f>
        <v/>
      </c>
      <c r="BE357" s="248" t="str">
        <f t="shared" si="426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7"/>
        <v/>
      </c>
      <c r="BI357" s="27" t="str">
        <f t="shared" si="428"/>
        <v/>
      </c>
      <c r="BJ357" s="69" t="str">
        <f t="shared" si="429"/>
        <v/>
      </c>
      <c r="BK357" s="49" t="str">
        <f t="shared" si="430"/>
        <v/>
      </c>
      <c r="BL357" s="43" t="s">
        <v>0</v>
      </c>
      <c r="BM357" s="48" t="str">
        <f t="shared" si="431"/>
        <v/>
      </c>
      <c r="BN357" s="27" t="str">
        <f t="shared" si="432"/>
        <v/>
      </c>
      <c r="BO357" s="69" t="str">
        <f t="shared" si="433"/>
        <v/>
      </c>
      <c r="BP357" s="69" t="str">
        <f t="shared" si="394"/>
        <v/>
      </c>
      <c r="BQ357" s="27" t="str">
        <f t="shared" si="395"/>
        <v/>
      </c>
      <c r="BR357" s="27" t="str" cm="1">
        <f t="array" ref="BR357">IFERROR(""&amp;INDEX(regNatjecatelj_klub,DI357),"")</f>
        <v/>
      </c>
      <c r="BS357" s="82" t="str">
        <f t="shared" si="434"/>
        <v/>
      </c>
      <c r="BT357" s="62" t="str">
        <f t="shared" si="435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6"/>
        <v/>
      </c>
      <c r="CA357" s="27" t="str">
        <f t="shared" si="437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8"/>
        <v/>
      </c>
      <c r="CE357" s="27" t="str">
        <f>IF(BX357="","",MAX(CE$12:CE356)+1)</f>
        <v/>
      </c>
      <c r="CF357" s="27" t="str">
        <f t="shared" si="439"/>
        <v/>
      </c>
      <c r="CG357" s="62" t="str">
        <f t="shared" si="440"/>
        <v/>
      </c>
      <c r="CH357" s="43" t="s">
        <v>0</v>
      </c>
      <c r="CI357" s="16" t="str">
        <f t="shared" si="44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2"/>
        <v/>
      </c>
      <c r="CP357" s="69" t="str">
        <f t="shared" si="443"/>
        <v/>
      </c>
      <c r="CQ357" s="216" t="str">
        <f t="shared" si="444"/>
        <v/>
      </c>
      <c r="CR357" s="217" t="str">
        <f t="shared" si="392"/>
        <v/>
      </c>
      <c r="CS357" s="150" t="str">
        <f t="shared" si="396"/>
        <v/>
      </c>
      <c r="CT357" s="43" t="s">
        <v>0</v>
      </c>
      <c r="CU357" s="276" t="str">
        <f t="shared" si="445"/>
        <v xml:space="preserve">
</v>
      </c>
      <c r="CV357" s="43" t="s">
        <v>0</v>
      </c>
      <c r="CW357" s="236" t="str">
        <f t="shared" si="397"/>
        <v/>
      </c>
      <c r="CX357" t="s">
        <v>0</v>
      </c>
      <c r="CY357" s="119" t="str">
        <f t="shared" si="398"/>
        <v/>
      </c>
      <c r="CZ357" t="s">
        <v>0</v>
      </c>
      <c r="DA357" s="48" t="str">
        <f t="shared" si="399"/>
        <v/>
      </c>
      <c r="DB357" s="62" t="str">
        <f t="shared" si="400"/>
        <v/>
      </c>
      <c r="DC357" t="s">
        <v>0</v>
      </c>
      <c r="DD357" s="16" t="str">
        <f t="shared" si="446"/>
        <v/>
      </c>
      <c r="DE357" s="43" t="s">
        <v>0</v>
      </c>
      <c r="DF357" s="16" t="str">
        <f t="shared" si="447"/>
        <v/>
      </c>
      <c r="DG357" s="43" t="s">
        <v>0</v>
      </c>
      <c r="DH357" s="48" t="str">
        <f t="shared" si="448"/>
        <v/>
      </c>
      <c r="DI357" s="49" t="str">
        <f t="shared" si="449"/>
        <v/>
      </c>
      <c r="DJ357" s="43" t="s">
        <v>0</v>
      </c>
      <c r="DK357" s="48" t="str">
        <f t="shared" si="450"/>
        <v/>
      </c>
      <c r="DL357" s="49" t="str">
        <f t="shared" si="451"/>
        <v/>
      </c>
      <c r="DM357" s="43" t="s">
        <v>0</v>
      </c>
      <c r="DN357" s="48" t="str">
        <f t="shared" si="452"/>
        <v/>
      </c>
      <c r="DO357" s="49" t="str">
        <f t="shared" si="453"/>
        <v/>
      </c>
      <c r="DP357" s="43" t="s">
        <v>0</v>
      </c>
      <c r="DQ357" s="54" t="str">
        <f t="shared" si="454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5"/>
        <v/>
      </c>
      <c r="DU357" s="69" t="str">
        <f t="shared" si="401"/>
        <v/>
      </c>
      <c r="DV357" s="69" t="str">
        <f t="shared" si="456"/>
        <v/>
      </c>
      <c r="DW357" s="69" t="str">
        <f t="shared" si="457"/>
        <v/>
      </c>
      <c r="DX357" s="62" t="str">
        <f t="shared" si="458"/>
        <v/>
      </c>
      <c r="DY357" s="43" t="s">
        <v>0</v>
      </c>
      <c r="DZ357" s="54" t="str">
        <f>IF(AN357="","",MAX(DZ$12:DZ356)+1)</f>
        <v/>
      </c>
      <c r="EA357" s="69" t="str">
        <f t="shared" si="459"/>
        <v/>
      </c>
      <c r="EB357" s="69" t="str">
        <f t="shared" si="460"/>
        <v/>
      </c>
      <c r="EC357" s="69" t="str">
        <f t="shared" si="461"/>
        <v/>
      </c>
      <c r="ED357" s="69" t="str">
        <f t="shared" si="462"/>
        <v/>
      </c>
      <c r="EE357" s="69" t="str">
        <f t="shared" si="402"/>
        <v/>
      </c>
      <c r="EF357" s="69" t="str">
        <f t="shared" si="463"/>
        <v/>
      </c>
      <c r="EG357" s="69" t="str">
        <f t="shared" si="464"/>
        <v/>
      </c>
      <c r="EH357" s="69" t="str">
        <f t="shared" si="403"/>
        <v/>
      </c>
      <c r="EI357" s="69" t="str">
        <f t="shared" si="465"/>
        <v/>
      </c>
      <c r="EJ357" s="49" t="str">
        <f t="shared" si="466"/>
        <v/>
      </c>
      <c r="EK357" s="43" t="s">
        <v>0</v>
      </c>
      <c r="EL357" s="16" t="str">
        <f t="shared" si="467"/>
        <v/>
      </c>
      <c r="EM357" s="43" t="s">
        <v>0</v>
      </c>
      <c r="EN357" s="16" t="str">
        <f t="shared" si="404"/>
        <v/>
      </c>
      <c r="EO357" s="43" t="s">
        <v>0</v>
      </c>
      <c r="EP357" s="167" t="str">
        <f t="shared" si="468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5"/>
        <v/>
      </c>
      <c r="P358" s="43"/>
      <c r="Q358" s="48" t="str">
        <f t="shared" si="406"/>
        <v/>
      </c>
      <c r="R358" s="69" t="str">
        <f>IF(Q358="","",IF(COUNTIF(Q$12:Q357,Q358)=0,R357+1,R357))</f>
        <v/>
      </c>
      <c r="S358" s="69" t="str">
        <f t="shared" si="407"/>
        <v/>
      </c>
      <c r="T358" s="69" t="str">
        <f t="shared" si="408"/>
        <v/>
      </c>
      <c r="U358" s="62" t="str">
        <f t="shared" si="409"/>
        <v/>
      </c>
      <c r="V358" s="43" t="s">
        <v>0</v>
      </c>
      <c r="W358" s="209" t="str">
        <f t="shared" si="410"/>
        <v/>
      </c>
      <c r="X358" s="259" t="str">
        <f t="shared" si="411"/>
        <v/>
      </c>
      <c r="Y358" s="210" t="str">
        <f t="shared" si="393"/>
        <v/>
      </c>
      <c r="Z358" s="43" t="s">
        <v>0</v>
      </c>
      <c r="AA358" s="48" t="str">
        <f t="shared" si="412"/>
        <v/>
      </c>
      <c r="AB358" s="69" t="str">
        <f t="shared" si="413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4"/>
        <v/>
      </c>
      <c r="AI358" s="43" t="s">
        <v>0</v>
      </c>
      <c r="AJ358" s="209" t="str">
        <f t="shared" si="415"/>
        <v/>
      </c>
      <c r="AK358" s="150" t="str">
        <f t="shared" si="416"/>
        <v/>
      </c>
      <c r="AL358" s="43"/>
      <c r="AM358" s="48" t="str">
        <f t="shared" si="417"/>
        <v/>
      </c>
      <c r="AN358" s="27" t="str">
        <f t="shared" si="418"/>
        <v/>
      </c>
      <c r="AO358" s="69" t="str">
        <f t="shared" si="419"/>
        <v/>
      </c>
      <c r="AP358" s="69" t="str">
        <f t="shared" si="420"/>
        <v/>
      </c>
      <c r="AQ358" s="27" t="str">
        <f t="shared" si="421"/>
        <v/>
      </c>
      <c r="AR358" s="62" t="str">
        <f t="shared" si="422"/>
        <v/>
      </c>
      <c r="AS358" s="43" t="s">
        <v>0</v>
      </c>
      <c r="AT358" s="78" t="str">
        <f t="shared" si="423"/>
        <v/>
      </c>
      <c r="AU358" s="43" t="s">
        <v>0</v>
      </c>
      <c r="AV358" s="280" t="str">
        <f t="shared" si="469"/>
        <v/>
      </c>
      <c r="AW358" s="43" t="s">
        <v>0</v>
      </c>
      <c r="AX358" s="97"/>
      <c r="AY358" s="99"/>
      <c r="AZ358" s="43" t="s">
        <v>0</v>
      </c>
      <c r="BA358" s="236" t="str">
        <f t="shared" si="424"/>
        <v/>
      </c>
      <c r="BB358" s="43" t="s">
        <v>0</v>
      </c>
      <c r="BC358" s="48" t="str">
        <f t="shared" si="425"/>
        <v/>
      </c>
      <c r="BD358" s="69" t="str">
        <f>IF(AX358&amp;AY358="","",MAX(BD$12:BD357)+1)</f>
        <v/>
      </c>
      <c r="BE358" s="248" t="str">
        <f t="shared" si="426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7"/>
        <v/>
      </c>
      <c r="BI358" s="27" t="str">
        <f t="shared" si="428"/>
        <v/>
      </c>
      <c r="BJ358" s="69" t="str">
        <f t="shared" si="429"/>
        <v/>
      </c>
      <c r="BK358" s="49" t="str">
        <f t="shared" si="430"/>
        <v/>
      </c>
      <c r="BL358" s="43" t="s">
        <v>0</v>
      </c>
      <c r="BM358" s="48" t="str">
        <f t="shared" si="431"/>
        <v/>
      </c>
      <c r="BN358" s="27" t="str">
        <f t="shared" si="432"/>
        <v/>
      </c>
      <c r="BO358" s="69" t="str">
        <f t="shared" si="433"/>
        <v/>
      </c>
      <c r="BP358" s="69" t="str">
        <f t="shared" si="394"/>
        <v/>
      </c>
      <c r="BQ358" s="27" t="str">
        <f t="shared" si="395"/>
        <v/>
      </c>
      <c r="BR358" s="27" t="str" cm="1">
        <f t="array" ref="BR358">IFERROR(""&amp;INDEX(regNatjecatelj_klub,DI358),"")</f>
        <v/>
      </c>
      <c r="BS358" s="82" t="str">
        <f t="shared" si="434"/>
        <v/>
      </c>
      <c r="BT358" s="62" t="str">
        <f t="shared" si="435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6"/>
        <v/>
      </c>
      <c r="CA358" s="27" t="str">
        <f t="shared" si="437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8"/>
        <v/>
      </c>
      <c r="CE358" s="27" t="str">
        <f>IF(BX358="","",MAX(CE$12:CE357)+1)</f>
        <v/>
      </c>
      <c r="CF358" s="27" t="str">
        <f t="shared" si="439"/>
        <v/>
      </c>
      <c r="CG358" s="62" t="str">
        <f t="shared" si="440"/>
        <v/>
      </c>
      <c r="CH358" s="43" t="s">
        <v>0</v>
      </c>
      <c r="CI358" s="16" t="str">
        <f t="shared" si="44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2"/>
        <v/>
      </c>
      <c r="CP358" s="69" t="str">
        <f t="shared" si="443"/>
        <v/>
      </c>
      <c r="CQ358" s="216" t="str">
        <f t="shared" si="444"/>
        <v/>
      </c>
      <c r="CR358" s="217" t="str">
        <f t="shared" si="392"/>
        <v/>
      </c>
      <c r="CS358" s="150" t="str">
        <f t="shared" si="396"/>
        <v/>
      </c>
      <c r="CT358" s="43" t="s">
        <v>0</v>
      </c>
      <c r="CU358" s="276" t="str">
        <f t="shared" si="445"/>
        <v xml:space="preserve">
</v>
      </c>
      <c r="CV358" s="43" t="s">
        <v>0</v>
      </c>
      <c r="CW358" s="236" t="str">
        <f t="shared" si="397"/>
        <v/>
      </c>
      <c r="CX358" t="s">
        <v>0</v>
      </c>
      <c r="CY358" s="119" t="str">
        <f t="shared" si="398"/>
        <v/>
      </c>
      <c r="CZ358" t="s">
        <v>0</v>
      </c>
      <c r="DA358" s="48" t="str">
        <f t="shared" si="399"/>
        <v/>
      </c>
      <c r="DB358" s="62" t="str">
        <f t="shared" si="400"/>
        <v/>
      </c>
      <c r="DC358" t="s">
        <v>0</v>
      </c>
      <c r="DD358" s="16" t="str">
        <f t="shared" si="446"/>
        <v/>
      </c>
      <c r="DE358" s="43" t="s">
        <v>0</v>
      </c>
      <c r="DF358" s="16" t="str">
        <f t="shared" si="447"/>
        <v/>
      </c>
      <c r="DG358" s="43" t="s">
        <v>0</v>
      </c>
      <c r="DH358" s="48" t="str">
        <f t="shared" si="448"/>
        <v/>
      </c>
      <c r="DI358" s="49" t="str">
        <f t="shared" si="449"/>
        <v/>
      </c>
      <c r="DJ358" s="43" t="s">
        <v>0</v>
      </c>
      <c r="DK358" s="48" t="str">
        <f t="shared" si="450"/>
        <v/>
      </c>
      <c r="DL358" s="49" t="str">
        <f t="shared" si="451"/>
        <v/>
      </c>
      <c r="DM358" s="43" t="s">
        <v>0</v>
      </c>
      <c r="DN358" s="48" t="str">
        <f t="shared" si="452"/>
        <v/>
      </c>
      <c r="DO358" s="49" t="str">
        <f t="shared" si="453"/>
        <v/>
      </c>
      <c r="DP358" s="43" t="s">
        <v>0</v>
      </c>
      <c r="DQ358" s="54" t="str">
        <f t="shared" si="454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5"/>
        <v/>
      </c>
      <c r="DU358" s="69" t="str">
        <f t="shared" si="401"/>
        <v/>
      </c>
      <c r="DV358" s="69" t="str">
        <f t="shared" si="456"/>
        <v/>
      </c>
      <c r="DW358" s="69" t="str">
        <f t="shared" si="457"/>
        <v/>
      </c>
      <c r="DX358" s="62" t="str">
        <f t="shared" si="458"/>
        <v/>
      </c>
      <c r="DY358" s="43" t="s">
        <v>0</v>
      </c>
      <c r="DZ358" s="54" t="str">
        <f>IF(AN358="","",MAX(DZ$12:DZ357)+1)</f>
        <v/>
      </c>
      <c r="EA358" s="69" t="str">
        <f t="shared" si="459"/>
        <v/>
      </c>
      <c r="EB358" s="69" t="str">
        <f t="shared" si="460"/>
        <v/>
      </c>
      <c r="EC358" s="69" t="str">
        <f t="shared" si="461"/>
        <v/>
      </c>
      <c r="ED358" s="69" t="str">
        <f t="shared" si="462"/>
        <v/>
      </c>
      <c r="EE358" s="69" t="str">
        <f t="shared" si="402"/>
        <v/>
      </c>
      <c r="EF358" s="69" t="str">
        <f t="shared" si="463"/>
        <v/>
      </c>
      <c r="EG358" s="69" t="str">
        <f t="shared" si="464"/>
        <v/>
      </c>
      <c r="EH358" s="69" t="str">
        <f t="shared" si="403"/>
        <v/>
      </c>
      <c r="EI358" s="69" t="str">
        <f t="shared" si="465"/>
        <v/>
      </c>
      <c r="EJ358" s="49" t="str">
        <f t="shared" si="466"/>
        <v/>
      </c>
      <c r="EK358" s="43" t="s">
        <v>0</v>
      </c>
      <c r="EL358" s="16" t="str">
        <f t="shared" si="467"/>
        <v/>
      </c>
      <c r="EM358" s="43" t="s">
        <v>0</v>
      </c>
      <c r="EN358" s="16" t="str">
        <f t="shared" si="404"/>
        <v/>
      </c>
      <c r="EO358" s="43" t="s">
        <v>0</v>
      </c>
      <c r="EP358" s="167" t="str">
        <f t="shared" si="468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5"/>
        <v/>
      </c>
      <c r="P359" s="43"/>
      <c r="Q359" s="48" t="str">
        <f t="shared" si="406"/>
        <v/>
      </c>
      <c r="R359" s="69" t="str">
        <f>IF(Q359="","",IF(COUNTIF(Q$12:Q358,Q359)=0,R358+1,R358))</f>
        <v/>
      </c>
      <c r="S359" s="69" t="str">
        <f t="shared" si="407"/>
        <v/>
      </c>
      <c r="T359" s="69" t="str">
        <f t="shared" si="408"/>
        <v/>
      </c>
      <c r="U359" s="62" t="str">
        <f t="shared" si="409"/>
        <v/>
      </c>
      <c r="V359" s="43" t="s">
        <v>0</v>
      </c>
      <c r="W359" s="209" t="str">
        <f t="shared" si="410"/>
        <v/>
      </c>
      <c r="X359" s="259" t="str">
        <f t="shared" si="411"/>
        <v/>
      </c>
      <c r="Y359" s="210" t="str">
        <f t="shared" si="393"/>
        <v/>
      </c>
      <c r="Z359" s="43" t="s">
        <v>0</v>
      </c>
      <c r="AA359" s="48" t="str">
        <f t="shared" si="412"/>
        <v/>
      </c>
      <c r="AB359" s="69" t="str">
        <f t="shared" si="413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4"/>
        <v/>
      </c>
      <c r="AI359" s="43" t="s">
        <v>0</v>
      </c>
      <c r="AJ359" s="209" t="str">
        <f t="shared" si="415"/>
        <v/>
      </c>
      <c r="AK359" s="150" t="str">
        <f t="shared" si="416"/>
        <v/>
      </c>
      <c r="AL359" s="43"/>
      <c r="AM359" s="48" t="str">
        <f t="shared" si="417"/>
        <v/>
      </c>
      <c r="AN359" s="27" t="str">
        <f t="shared" si="418"/>
        <v/>
      </c>
      <c r="AO359" s="69" t="str">
        <f t="shared" si="419"/>
        <v/>
      </c>
      <c r="AP359" s="69" t="str">
        <f t="shared" si="420"/>
        <v/>
      </c>
      <c r="AQ359" s="27" t="str">
        <f t="shared" si="421"/>
        <v/>
      </c>
      <c r="AR359" s="62" t="str">
        <f t="shared" si="422"/>
        <v/>
      </c>
      <c r="AS359" s="43" t="s">
        <v>0</v>
      </c>
      <c r="AT359" s="78" t="str">
        <f t="shared" si="423"/>
        <v/>
      </c>
      <c r="AU359" s="43" t="s">
        <v>0</v>
      </c>
      <c r="AV359" s="280" t="str">
        <f t="shared" si="469"/>
        <v/>
      </c>
      <c r="AW359" s="43" t="s">
        <v>0</v>
      </c>
      <c r="AX359" s="97"/>
      <c r="AY359" s="99"/>
      <c r="AZ359" s="43" t="s">
        <v>0</v>
      </c>
      <c r="BA359" s="236" t="str">
        <f t="shared" si="424"/>
        <v/>
      </c>
      <c r="BB359" s="43" t="s">
        <v>0</v>
      </c>
      <c r="BC359" s="48" t="str">
        <f t="shared" si="425"/>
        <v/>
      </c>
      <c r="BD359" s="69" t="str">
        <f>IF(AX359&amp;AY359="","",MAX(BD$12:BD358)+1)</f>
        <v/>
      </c>
      <c r="BE359" s="248" t="str">
        <f t="shared" si="426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7"/>
        <v/>
      </c>
      <c r="BI359" s="27" t="str">
        <f t="shared" si="428"/>
        <v/>
      </c>
      <c r="BJ359" s="69" t="str">
        <f t="shared" si="429"/>
        <v/>
      </c>
      <c r="BK359" s="49" t="str">
        <f t="shared" si="430"/>
        <v/>
      </c>
      <c r="BL359" s="43" t="s">
        <v>0</v>
      </c>
      <c r="BM359" s="48" t="str">
        <f t="shared" si="431"/>
        <v/>
      </c>
      <c r="BN359" s="27" t="str">
        <f t="shared" si="432"/>
        <v/>
      </c>
      <c r="BO359" s="69" t="str">
        <f t="shared" si="433"/>
        <v/>
      </c>
      <c r="BP359" s="69" t="str">
        <f t="shared" si="394"/>
        <v/>
      </c>
      <c r="BQ359" s="27" t="str">
        <f t="shared" si="395"/>
        <v/>
      </c>
      <c r="BR359" s="27" t="str" cm="1">
        <f t="array" ref="BR359">IFERROR(""&amp;INDEX(regNatjecatelj_klub,DI359),"")</f>
        <v/>
      </c>
      <c r="BS359" s="82" t="str">
        <f t="shared" si="434"/>
        <v/>
      </c>
      <c r="BT359" s="62" t="str">
        <f t="shared" si="435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6"/>
        <v/>
      </c>
      <c r="CA359" s="27" t="str">
        <f t="shared" si="437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8"/>
        <v/>
      </c>
      <c r="CE359" s="27" t="str">
        <f>IF(BX359="","",MAX(CE$12:CE358)+1)</f>
        <v/>
      </c>
      <c r="CF359" s="27" t="str">
        <f t="shared" si="439"/>
        <v/>
      </c>
      <c r="CG359" s="62" t="str">
        <f t="shared" si="440"/>
        <v/>
      </c>
      <c r="CH359" s="43" t="s">
        <v>0</v>
      </c>
      <c r="CI359" s="16" t="str">
        <f t="shared" si="44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2"/>
        <v/>
      </c>
      <c r="CP359" s="69" t="str">
        <f t="shared" si="443"/>
        <v/>
      </c>
      <c r="CQ359" s="216" t="str">
        <f t="shared" si="444"/>
        <v/>
      </c>
      <c r="CR359" s="217" t="str">
        <f t="shared" si="392"/>
        <v/>
      </c>
      <c r="CS359" s="150" t="str">
        <f t="shared" si="396"/>
        <v/>
      </c>
      <c r="CT359" s="43" t="s">
        <v>0</v>
      </c>
      <c r="CU359" s="276" t="str">
        <f t="shared" si="445"/>
        <v xml:space="preserve">
</v>
      </c>
      <c r="CV359" s="43" t="s">
        <v>0</v>
      </c>
      <c r="CW359" s="236" t="str">
        <f t="shared" si="397"/>
        <v/>
      </c>
      <c r="CX359" t="s">
        <v>0</v>
      </c>
      <c r="CY359" s="119" t="str">
        <f t="shared" si="398"/>
        <v/>
      </c>
      <c r="CZ359" t="s">
        <v>0</v>
      </c>
      <c r="DA359" s="48" t="str">
        <f t="shared" si="399"/>
        <v/>
      </c>
      <c r="DB359" s="62" t="str">
        <f t="shared" si="400"/>
        <v/>
      </c>
      <c r="DC359" t="s">
        <v>0</v>
      </c>
      <c r="DD359" s="16" t="str">
        <f t="shared" si="446"/>
        <v/>
      </c>
      <c r="DE359" s="43" t="s">
        <v>0</v>
      </c>
      <c r="DF359" s="16" t="str">
        <f t="shared" si="447"/>
        <v/>
      </c>
      <c r="DG359" s="43" t="s">
        <v>0</v>
      </c>
      <c r="DH359" s="48" t="str">
        <f t="shared" si="448"/>
        <v/>
      </c>
      <c r="DI359" s="49" t="str">
        <f t="shared" si="449"/>
        <v/>
      </c>
      <c r="DJ359" s="43" t="s">
        <v>0</v>
      </c>
      <c r="DK359" s="48" t="str">
        <f t="shared" si="450"/>
        <v/>
      </c>
      <c r="DL359" s="49" t="str">
        <f t="shared" si="451"/>
        <v/>
      </c>
      <c r="DM359" s="43" t="s">
        <v>0</v>
      </c>
      <c r="DN359" s="48" t="str">
        <f t="shared" si="452"/>
        <v/>
      </c>
      <c r="DO359" s="49" t="str">
        <f t="shared" si="453"/>
        <v/>
      </c>
      <c r="DP359" s="43" t="s">
        <v>0</v>
      </c>
      <c r="DQ359" s="54" t="str">
        <f t="shared" si="454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5"/>
        <v/>
      </c>
      <c r="DU359" s="69" t="str">
        <f t="shared" si="401"/>
        <v/>
      </c>
      <c r="DV359" s="69" t="str">
        <f t="shared" si="456"/>
        <v/>
      </c>
      <c r="DW359" s="69" t="str">
        <f t="shared" si="457"/>
        <v/>
      </c>
      <c r="DX359" s="62" t="str">
        <f t="shared" si="458"/>
        <v/>
      </c>
      <c r="DY359" s="43" t="s">
        <v>0</v>
      </c>
      <c r="DZ359" s="54" t="str">
        <f>IF(AN359="","",MAX(DZ$12:DZ358)+1)</f>
        <v/>
      </c>
      <c r="EA359" s="69" t="str">
        <f t="shared" si="459"/>
        <v/>
      </c>
      <c r="EB359" s="69" t="str">
        <f t="shared" si="460"/>
        <v/>
      </c>
      <c r="EC359" s="69" t="str">
        <f t="shared" si="461"/>
        <v/>
      </c>
      <c r="ED359" s="69" t="str">
        <f t="shared" si="462"/>
        <v/>
      </c>
      <c r="EE359" s="69" t="str">
        <f t="shared" si="402"/>
        <v/>
      </c>
      <c r="EF359" s="69" t="str">
        <f t="shared" si="463"/>
        <v/>
      </c>
      <c r="EG359" s="69" t="str">
        <f t="shared" si="464"/>
        <v/>
      </c>
      <c r="EH359" s="69" t="str">
        <f t="shared" si="403"/>
        <v/>
      </c>
      <c r="EI359" s="69" t="str">
        <f t="shared" si="465"/>
        <v/>
      </c>
      <c r="EJ359" s="49" t="str">
        <f t="shared" si="466"/>
        <v/>
      </c>
      <c r="EK359" s="43" t="s">
        <v>0</v>
      </c>
      <c r="EL359" s="16" t="str">
        <f t="shared" si="467"/>
        <v/>
      </c>
      <c r="EM359" s="43" t="s">
        <v>0</v>
      </c>
      <c r="EN359" s="16" t="str">
        <f t="shared" si="404"/>
        <v/>
      </c>
      <c r="EO359" s="43" t="s">
        <v>0</v>
      </c>
      <c r="EP359" s="167" t="str">
        <f t="shared" si="468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5"/>
        <v/>
      </c>
      <c r="P360" s="43"/>
      <c r="Q360" s="48" t="str">
        <f t="shared" si="406"/>
        <v/>
      </c>
      <c r="R360" s="69" t="str">
        <f>IF(Q360="","",IF(COUNTIF(Q$12:Q359,Q360)=0,R359+1,R359))</f>
        <v/>
      </c>
      <c r="S360" s="69" t="str">
        <f t="shared" si="407"/>
        <v/>
      </c>
      <c r="T360" s="69" t="str">
        <f t="shared" si="408"/>
        <v/>
      </c>
      <c r="U360" s="62" t="str">
        <f t="shared" si="409"/>
        <v/>
      </c>
      <c r="V360" s="43" t="s">
        <v>0</v>
      </c>
      <c r="W360" s="209" t="str">
        <f t="shared" si="410"/>
        <v/>
      </c>
      <c r="X360" s="259" t="str">
        <f t="shared" si="411"/>
        <v/>
      </c>
      <c r="Y360" s="210" t="str">
        <f t="shared" si="393"/>
        <v/>
      </c>
      <c r="Z360" s="43" t="s">
        <v>0</v>
      </c>
      <c r="AA360" s="48" t="str">
        <f t="shared" si="412"/>
        <v/>
      </c>
      <c r="AB360" s="69" t="str">
        <f t="shared" si="413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4"/>
        <v/>
      </c>
      <c r="AI360" s="43" t="s">
        <v>0</v>
      </c>
      <c r="AJ360" s="209" t="str">
        <f t="shared" si="415"/>
        <v/>
      </c>
      <c r="AK360" s="150" t="str">
        <f t="shared" si="416"/>
        <v/>
      </c>
      <c r="AL360" s="43"/>
      <c r="AM360" s="48" t="str">
        <f t="shared" si="417"/>
        <v/>
      </c>
      <c r="AN360" s="27" t="str">
        <f t="shared" si="418"/>
        <v/>
      </c>
      <c r="AO360" s="69" t="str">
        <f t="shared" si="419"/>
        <v/>
      </c>
      <c r="AP360" s="69" t="str">
        <f t="shared" si="420"/>
        <v/>
      </c>
      <c r="AQ360" s="27" t="str">
        <f t="shared" si="421"/>
        <v/>
      </c>
      <c r="AR360" s="62" t="str">
        <f t="shared" si="422"/>
        <v/>
      </c>
      <c r="AS360" s="43" t="s">
        <v>0</v>
      </c>
      <c r="AT360" s="78" t="str">
        <f t="shared" si="423"/>
        <v/>
      </c>
      <c r="AU360" s="43" t="s">
        <v>0</v>
      </c>
      <c r="AV360" s="280" t="str">
        <f t="shared" si="469"/>
        <v/>
      </c>
      <c r="AW360" s="43" t="s">
        <v>0</v>
      </c>
      <c r="AX360" s="97"/>
      <c r="AY360" s="99"/>
      <c r="AZ360" s="43" t="s">
        <v>0</v>
      </c>
      <c r="BA360" s="236" t="str">
        <f t="shared" si="424"/>
        <v/>
      </c>
      <c r="BB360" s="43" t="s">
        <v>0</v>
      </c>
      <c r="BC360" s="48" t="str">
        <f t="shared" si="425"/>
        <v/>
      </c>
      <c r="BD360" s="69" t="str">
        <f>IF(AX360&amp;AY360="","",MAX(BD$12:BD359)+1)</f>
        <v/>
      </c>
      <c r="BE360" s="248" t="str">
        <f t="shared" si="426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7"/>
        <v/>
      </c>
      <c r="BI360" s="27" t="str">
        <f t="shared" si="428"/>
        <v/>
      </c>
      <c r="BJ360" s="69" t="str">
        <f t="shared" si="429"/>
        <v/>
      </c>
      <c r="BK360" s="49" t="str">
        <f t="shared" si="430"/>
        <v/>
      </c>
      <c r="BL360" s="43" t="s">
        <v>0</v>
      </c>
      <c r="BM360" s="48" t="str">
        <f t="shared" si="431"/>
        <v/>
      </c>
      <c r="BN360" s="27" t="str">
        <f t="shared" si="432"/>
        <v/>
      </c>
      <c r="BO360" s="69" t="str">
        <f t="shared" si="433"/>
        <v/>
      </c>
      <c r="BP360" s="69" t="str">
        <f t="shared" si="394"/>
        <v/>
      </c>
      <c r="BQ360" s="27" t="str">
        <f t="shared" si="395"/>
        <v/>
      </c>
      <c r="BR360" s="27" t="str" cm="1">
        <f t="array" ref="BR360">IFERROR(""&amp;INDEX(regNatjecatelj_klub,DI360),"")</f>
        <v/>
      </c>
      <c r="BS360" s="82" t="str">
        <f t="shared" si="434"/>
        <v/>
      </c>
      <c r="BT360" s="62" t="str">
        <f t="shared" si="435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6"/>
        <v/>
      </c>
      <c r="CA360" s="27" t="str">
        <f t="shared" si="437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8"/>
        <v/>
      </c>
      <c r="CE360" s="27" t="str">
        <f>IF(BX360="","",MAX(CE$12:CE359)+1)</f>
        <v/>
      </c>
      <c r="CF360" s="27" t="str">
        <f t="shared" si="439"/>
        <v/>
      </c>
      <c r="CG360" s="62" t="str">
        <f t="shared" si="440"/>
        <v/>
      </c>
      <c r="CH360" s="43" t="s">
        <v>0</v>
      </c>
      <c r="CI360" s="16" t="str">
        <f t="shared" si="44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2"/>
        <v/>
      </c>
      <c r="CP360" s="69" t="str">
        <f t="shared" si="443"/>
        <v/>
      </c>
      <c r="CQ360" s="216" t="str">
        <f t="shared" si="444"/>
        <v/>
      </c>
      <c r="CR360" s="217" t="str">
        <f t="shared" si="392"/>
        <v/>
      </c>
      <c r="CS360" s="150" t="str">
        <f t="shared" si="396"/>
        <v/>
      </c>
      <c r="CT360" s="43" t="s">
        <v>0</v>
      </c>
      <c r="CU360" s="276" t="str">
        <f t="shared" si="445"/>
        <v xml:space="preserve">
</v>
      </c>
      <c r="CV360" s="43" t="s">
        <v>0</v>
      </c>
      <c r="CW360" s="236" t="str">
        <f t="shared" si="397"/>
        <v/>
      </c>
      <c r="CX360" t="s">
        <v>0</v>
      </c>
      <c r="CY360" s="119" t="str">
        <f t="shared" si="398"/>
        <v/>
      </c>
      <c r="CZ360" t="s">
        <v>0</v>
      </c>
      <c r="DA360" s="48" t="str">
        <f t="shared" si="399"/>
        <v/>
      </c>
      <c r="DB360" s="62" t="str">
        <f t="shared" si="400"/>
        <v/>
      </c>
      <c r="DC360" t="s">
        <v>0</v>
      </c>
      <c r="DD360" s="16" t="str">
        <f t="shared" si="446"/>
        <v/>
      </c>
      <c r="DE360" s="43" t="s">
        <v>0</v>
      </c>
      <c r="DF360" s="16" t="str">
        <f t="shared" si="447"/>
        <v/>
      </c>
      <c r="DG360" s="43" t="s">
        <v>0</v>
      </c>
      <c r="DH360" s="48" t="str">
        <f t="shared" si="448"/>
        <v/>
      </c>
      <c r="DI360" s="49" t="str">
        <f t="shared" si="449"/>
        <v/>
      </c>
      <c r="DJ360" s="43" t="s">
        <v>0</v>
      </c>
      <c r="DK360" s="48" t="str">
        <f t="shared" si="450"/>
        <v/>
      </c>
      <c r="DL360" s="49" t="str">
        <f t="shared" si="451"/>
        <v/>
      </c>
      <c r="DM360" s="43" t="s">
        <v>0</v>
      </c>
      <c r="DN360" s="48" t="str">
        <f t="shared" si="452"/>
        <v/>
      </c>
      <c r="DO360" s="49" t="str">
        <f t="shared" si="453"/>
        <v/>
      </c>
      <c r="DP360" s="43" t="s">
        <v>0</v>
      </c>
      <c r="DQ360" s="54" t="str">
        <f t="shared" si="454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5"/>
        <v/>
      </c>
      <c r="DU360" s="69" t="str">
        <f t="shared" si="401"/>
        <v/>
      </c>
      <c r="DV360" s="69" t="str">
        <f t="shared" si="456"/>
        <v/>
      </c>
      <c r="DW360" s="69" t="str">
        <f t="shared" si="457"/>
        <v/>
      </c>
      <c r="DX360" s="62" t="str">
        <f t="shared" si="458"/>
        <v/>
      </c>
      <c r="DY360" s="43" t="s">
        <v>0</v>
      </c>
      <c r="DZ360" s="54" t="str">
        <f>IF(AN360="","",MAX(DZ$12:DZ359)+1)</f>
        <v/>
      </c>
      <c r="EA360" s="69" t="str">
        <f t="shared" si="459"/>
        <v/>
      </c>
      <c r="EB360" s="69" t="str">
        <f t="shared" si="460"/>
        <v/>
      </c>
      <c r="EC360" s="69" t="str">
        <f t="shared" si="461"/>
        <v/>
      </c>
      <c r="ED360" s="69" t="str">
        <f t="shared" si="462"/>
        <v/>
      </c>
      <c r="EE360" s="69" t="str">
        <f t="shared" si="402"/>
        <v/>
      </c>
      <c r="EF360" s="69" t="str">
        <f t="shared" si="463"/>
        <v/>
      </c>
      <c r="EG360" s="69" t="str">
        <f t="shared" si="464"/>
        <v/>
      </c>
      <c r="EH360" s="69" t="str">
        <f t="shared" si="403"/>
        <v/>
      </c>
      <c r="EI360" s="69" t="str">
        <f t="shared" si="465"/>
        <v/>
      </c>
      <c r="EJ360" s="49" t="str">
        <f t="shared" si="466"/>
        <v/>
      </c>
      <c r="EK360" s="43" t="s">
        <v>0</v>
      </c>
      <c r="EL360" s="16" t="str">
        <f t="shared" si="467"/>
        <v/>
      </c>
      <c r="EM360" s="43" t="s">
        <v>0</v>
      </c>
      <c r="EN360" s="16" t="str">
        <f t="shared" si="404"/>
        <v/>
      </c>
      <c r="EO360" s="43" t="s">
        <v>0</v>
      </c>
      <c r="EP360" s="167" t="str">
        <f t="shared" si="468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5"/>
        <v/>
      </c>
      <c r="P361" s="43"/>
      <c r="Q361" s="48" t="str">
        <f t="shared" si="406"/>
        <v/>
      </c>
      <c r="R361" s="69" t="str">
        <f>IF(Q361="","",IF(COUNTIF(Q$12:Q360,Q361)=0,R360+1,R360))</f>
        <v/>
      </c>
      <c r="S361" s="69" t="str">
        <f t="shared" si="407"/>
        <v/>
      </c>
      <c r="T361" s="69" t="str">
        <f t="shared" si="408"/>
        <v/>
      </c>
      <c r="U361" s="62" t="str">
        <f t="shared" si="409"/>
        <v/>
      </c>
      <c r="V361" s="43" t="s">
        <v>0</v>
      </c>
      <c r="W361" s="209" t="str">
        <f t="shared" si="410"/>
        <v/>
      </c>
      <c r="X361" s="259" t="str">
        <f t="shared" si="411"/>
        <v/>
      </c>
      <c r="Y361" s="210" t="str">
        <f t="shared" si="393"/>
        <v/>
      </c>
      <c r="Z361" s="43" t="s">
        <v>0</v>
      </c>
      <c r="AA361" s="48" t="str">
        <f t="shared" si="412"/>
        <v/>
      </c>
      <c r="AB361" s="69" t="str">
        <f t="shared" si="413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4"/>
        <v/>
      </c>
      <c r="AI361" s="43" t="s">
        <v>0</v>
      </c>
      <c r="AJ361" s="209" t="str">
        <f t="shared" si="415"/>
        <v/>
      </c>
      <c r="AK361" s="150" t="str">
        <f t="shared" si="416"/>
        <v/>
      </c>
      <c r="AL361" s="43"/>
      <c r="AM361" s="48" t="str">
        <f t="shared" si="417"/>
        <v/>
      </c>
      <c r="AN361" s="27" t="str">
        <f t="shared" si="418"/>
        <v/>
      </c>
      <c r="AO361" s="69" t="str">
        <f t="shared" si="419"/>
        <v/>
      </c>
      <c r="AP361" s="69" t="str">
        <f t="shared" si="420"/>
        <v/>
      </c>
      <c r="AQ361" s="27" t="str">
        <f t="shared" si="421"/>
        <v/>
      </c>
      <c r="AR361" s="62" t="str">
        <f t="shared" si="422"/>
        <v/>
      </c>
      <c r="AS361" s="43" t="s">
        <v>0</v>
      </c>
      <c r="AT361" s="78" t="str">
        <f t="shared" si="423"/>
        <v/>
      </c>
      <c r="AU361" s="43" t="s">
        <v>0</v>
      </c>
      <c r="AV361" s="280" t="str">
        <f t="shared" si="469"/>
        <v/>
      </c>
      <c r="AW361" s="43" t="s">
        <v>0</v>
      </c>
      <c r="AX361" s="97"/>
      <c r="AY361" s="99"/>
      <c r="AZ361" s="43" t="s">
        <v>0</v>
      </c>
      <c r="BA361" s="236" t="str">
        <f t="shared" si="424"/>
        <v/>
      </c>
      <c r="BB361" s="43" t="s">
        <v>0</v>
      </c>
      <c r="BC361" s="48" t="str">
        <f t="shared" si="425"/>
        <v/>
      </c>
      <c r="BD361" s="69" t="str">
        <f>IF(AX361&amp;AY361="","",MAX(BD$12:BD360)+1)</f>
        <v/>
      </c>
      <c r="BE361" s="248" t="str">
        <f t="shared" si="426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7"/>
        <v/>
      </c>
      <c r="BI361" s="27" t="str">
        <f t="shared" si="428"/>
        <v/>
      </c>
      <c r="BJ361" s="69" t="str">
        <f t="shared" si="429"/>
        <v/>
      </c>
      <c r="BK361" s="49" t="str">
        <f t="shared" si="430"/>
        <v/>
      </c>
      <c r="BL361" s="43" t="s">
        <v>0</v>
      </c>
      <c r="BM361" s="48" t="str">
        <f t="shared" si="431"/>
        <v/>
      </c>
      <c r="BN361" s="27" t="str">
        <f t="shared" si="432"/>
        <v/>
      </c>
      <c r="BO361" s="69" t="str">
        <f t="shared" si="433"/>
        <v/>
      </c>
      <c r="BP361" s="69" t="str">
        <f t="shared" si="394"/>
        <v/>
      </c>
      <c r="BQ361" s="27" t="str">
        <f t="shared" si="395"/>
        <v/>
      </c>
      <c r="BR361" s="27" t="str" cm="1">
        <f t="array" ref="BR361">IFERROR(""&amp;INDEX(regNatjecatelj_klub,DI361),"")</f>
        <v/>
      </c>
      <c r="BS361" s="82" t="str">
        <f t="shared" si="434"/>
        <v/>
      </c>
      <c r="BT361" s="62" t="str">
        <f t="shared" si="435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6"/>
        <v/>
      </c>
      <c r="CA361" s="27" t="str">
        <f t="shared" si="437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8"/>
        <v/>
      </c>
      <c r="CE361" s="27" t="str">
        <f>IF(BX361="","",MAX(CE$12:CE360)+1)</f>
        <v/>
      </c>
      <c r="CF361" s="27" t="str">
        <f t="shared" si="439"/>
        <v/>
      </c>
      <c r="CG361" s="62" t="str">
        <f t="shared" si="440"/>
        <v/>
      </c>
      <c r="CH361" s="43" t="s">
        <v>0</v>
      </c>
      <c r="CI361" s="16" t="str">
        <f t="shared" si="44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2"/>
        <v/>
      </c>
      <c r="CP361" s="69" t="str">
        <f t="shared" si="443"/>
        <v/>
      </c>
      <c r="CQ361" s="216" t="str">
        <f t="shared" si="444"/>
        <v/>
      </c>
      <c r="CR361" s="217" t="str">
        <f t="shared" si="392"/>
        <v/>
      </c>
      <c r="CS361" s="150" t="str">
        <f t="shared" si="396"/>
        <v/>
      </c>
      <c r="CT361" s="43" t="s">
        <v>0</v>
      </c>
      <c r="CU361" s="276" t="str">
        <f t="shared" si="445"/>
        <v xml:space="preserve">
</v>
      </c>
      <c r="CV361" s="43" t="s">
        <v>0</v>
      </c>
      <c r="CW361" s="236" t="str">
        <f t="shared" si="397"/>
        <v/>
      </c>
      <c r="CX361" t="s">
        <v>0</v>
      </c>
      <c r="CY361" s="119" t="str">
        <f t="shared" si="398"/>
        <v/>
      </c>
      <c r="CZ361" t="s">
        <v>0</v>
      </c>
      <c r="DA361" s="48" t="str">
        <f t="shared" si="399"/>
        <v/>
      </c>
      <c r="DB361" s="62" t="str">
        <f t="shared" si="400"/>
        <v/>
      </c>
      <c r="DC361" t="s">
        <v>0</v>
      </c>
      <c r="DD361" s="16" t="str">
        <f t="shared" si="446"/>
        <v/>
      </c>
      <c r="DE361" s="43" t="s">
        <v>0</v>
      </c>
      <c r="DF361" s="16" t="str">
        <f t="shared" si="447"/>
        <v/>
      </c>
      <c r="DG361" s="43" t="s">
        <v>0</v>
      </c>
      <c r="DH361" s="48" t="str">
        <f t="shared" si="448"/>
        <v/>
      </c>
      <c r="DI361" s="49" t="str">
        <f t="shared" si="449"/>
        <v/>
      </c>
      <c r="DJ361" s="43" t="s">
        <v>0</v>
      </c>
      <c r="DK361" s="48" t="str">
        <f t="shared" si="450"/>
        <v/>
      </c>
      <c r="DL361" s="49" t="str">
        <f t="shared" si="451"/>
        <v/>
      </c>
      <c r="DM361" s="43" t="s">
        <v>0</v>
      </c>
      <c r="DN361" s="48" t="str">
        <f t="shared" si="452"/>
        <v/>
      </c>
      <c r="DO361" s="49" t="str">
        <f t="shared" si="453"/>
        <v/>
      </c>
      <c r="DP361" s="43" t="s">
        <v>0</v>
      </c>
      <c r="DQ361" s="54" t="str">
        <f t="shared" si="454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5"/>
        <v/>
      </c>
      <c r="DU361" s="69" t="str">
        <f t="shared" si="401"/>
        <v/>
      </c>
      <c r="DV361" s="69" t="str">
        <f t="shared" si="456"/>
        <v/>
      </c>
      <c r="DW361" s="69" t="str">
        <f t="shared" si="457"/>
        <v/>
      </c>
      <c r="DX361" s="62" t="str">
        <f t="shared" si="458"/>
        <v/>
      </c>
      <c r="DY361" s="43" t="s">
        <v>0</v>
      </c>
      <c r="DZ361" s="54" t="str">
        <f>IF(AN361="","",MAX(DZ$12:DZ360)+1)</f>
        <v/>
      </c>
      <c r="EA361" s="69" t="str">
        <f t="shared" si="459"/>
        <v/>
      </c>
      <c r="EB361" s="69" t="str">
        <f t="shared" si="460"/>
        <v/>
      </c>
      <c r="EC361" s="69" t="str">
        <f t="shared" si="461"/>
        <v/>
      </c>
      <c r="ED361" s="69" t="str">
        <f t="shared" si="462"/>
        <v/>
      </c>
      <c r="EE361" s="69" t="str">
        <f t="shared" si="402"/>
        <v/>
      </c>
      <c r="EF361" s="69" t="str">
        <f t="shared" si="463"/>
        <v/>
      </c>
      <c r="EG361" s="69" t="str">
        <f t="shared" si="464"/>
        <v/>
      </c>
      <c r="EH361" s="69" t="str">
        <f t="shared" si="403"/>
        <v/>
      </c>
      <c r="EI361" s="69" t="str">
        <f t="shared" si="465"/>
        <v/>
      </c>
      <c r="EJ361" s="49" t="str">
        <f t="shared" si="466"/>
        <v/>
      </c>
      <c r="EK361" s="43" t="s">
        <v>0</v>
      </c>
      <c r="EL361" s="16" t="str">
        <f t="shared" si="467"/>
        <v/>
      </c>
      <c r="EM361" s="43" t="s">
        <v>0</v>
      </c>
      <c r="EN361" s="16" t="str">
        <f t="shared" si="404"/>
        <v/>
      </c>
      <c r="EO361" s="43" t="s">
        <v>0</v>
      </c>
      <c r="EP361" s="167" t="str">
        <f t="shared" si="468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5"/>
        <v/>
      </c>
      <c r="P362" s="43"/>
      <c r="Q362" s="48" t="str">
        <f t="shared" si="406"/>
        <v/>
      </c>
      <c r="R362" s="69" t="str">
        <f>IF(Q362="","",IF(COUNTIF(Q$12:Q361,Q362)=0,R361+1,R361))</f>
        <v/>
      </c>
      <c r="S362" s="69" t="str">
        <f t="shared" si="407"/>
        <v/>
      </c>
      <c r="T362" s="69" t="str">
        <f t="shared" si="408"/>
        <v/>
      </c>
      <c r="U362" s="62" t="str">
        <f t="shared" si="409"/>
        <v/>
      </c>
      <c r="V362" s="43" t="s">
        <v>0</v>
      </c>
      <c r="W362" s="209" t="str">
        <f t="shared" si="410"/>
        <v/>
      </c>
      <c r="X362" s="259" t="str">
        <f t="shared" si="411"/>
        <v/>
      </c>
      <c r="Y362" s="210" t="str">
        <f t="shared" si="393"/>
        <v/>
      </c>
      <c r="Z362" s="43" t="s">
        <v>0</v>
      </c>
      <c r="AA362" s="48" t="str">
        <f t="shared" si="412"/>
        <v/>
      </c>
      <c r="AB362" s="69" t="str">
        <f t="shared" si="413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4"/>
        <v/>
      </c>
      <c r="AI362" s="43" t="s">
        <v>0</v>
      </c>
      <c r="AJ362" s="209" t="str">
        <f t="shared" si="415"/>
        <v/>
      </c>
      <c r="AK362" s="150" t="str">
        <f t="shared" si="416"/>
        <v/>
      </c>
      <c r="AL362" s="43"/>
      <c r="AM362" s="48" t="str">
        <f t="shared" si="417"/>
        <v/>
      </c>
      <c r="AN362" s="27" t="str">
        <f t="shared" si="418"/>
        <v/>
      </c>
      <c r="AO362" s="69" t="str">
        <f t="shared" si="419"/>
        <v/>
      </c>
      <c r="AP362" s="69" t="str">
        <f t="shared" si="420"/>
        <v/>
      </c>
      <c r="AQ362" s="27" t="str">
        <f t="shared" si="421"/>
        <v/>
      </c>
      <c r="AR362" s="62" t="str">
        <f t="shared" si="422"/>
        <v/>
      </c>
      <c r="AS362" s="43" t="s">
        <v>0</v>
      </c>
      <c r="AT362" s="78" t="str">
        <f t="shared" si="423"/>
        <v/>
      </c>
      <c r="AU362" s="43" t="s">
        <v>0</v>
      </c>
      <c r="AV362" s="280" t="str">
        <f t="shared" si="469"/>
        <v/>
      </c>
      <c r="AW362" s="43" t="s">
        <v>0</v>
      </c>
      <c r="AX362" s="97"/>
      <c r="AY362" s="99"/>
      <c r="AZ362" s="43" t="s">
        <v>0</v>
      </c>
      <c r="BA362" s="236" t="str">
        <f t="shared" si="424"/>
        <v/>
      </c>
      <c r="BB362" s="43" t="s">
        <v>0</v>
      </c>
      <c r="BC362" s="48" t="str">
        <f t="shared" si="425"/>
        <v/>
      </c>
      <c r="BD362" s="69" t="str">
        <f>IF(AX362&amp;AY362="","",MAX(BD$12:BD361)+1)</f>
        <v/>
      </c>
      <c r="BE362" s="248" t="str">
        <f t="shared" si="426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7"/>
        <v/>
      </c>
      <c r="BI362" s="27" t="str">
        <f t="shared" si="428"/>
        <v/>
      </c>
      <c r="BJ362" s="69" t="str">
        <f t="shared" si="429"/>
        <v/>
      </c>
      <c r="BK362" s="49" t="str">
        <f t="shared" si="430"/>
        <v/>
      </c>
      <c r="BL362" s="43" t="s">
        <v>0</v>
      </c>
      <c r="BM362" s="48" t="str">
        <f t="shared" si="431"/>
        <v/>
      </c>
      <c r="BN362" s="27" t="str">
        <f t="shared" si="432"/>
        <v/>
      </c>
      <c r="BO362" s="69" t="str">
        <f t="shared" si="433"/>
        <v/>
      </c>
      <c r="BP362" s="69" t="str">
        <f t="shared" si="394"/>
        <v/>
      </c>
      <c r="BQ362" s="27" t="str">
        <f t="shared" si="395"/>
        <v/>
      </c>
      <c r="BR362" s="27" t="str" cm="1">
        <f t="array" ref="BR362">IFERROR(""&amp;INDEX(regNatjecatelj_klub,DI362),"")</f>
        <v/>
      </c>
      <c r="BS362" s="82" t="str">
        <f t="shared" si="434"/>
        <v/>
      </c>
      <c r="BT362" s="62" t="str">
        <f t="shared" si="435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6"/>
        <v/>
      </c>
      <c r="CA362" s="27" t="str">
        <f t="shared" si="437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8"/>
        <v/>
      </c>
      <c r="CE362" s="27" t="str">
        <f>IF(BX362="","",MAX(CE$12:CE361)+1)</f>
        <v/>
      </c>
      <c r="CF362" s="27" t="str">
        <f t="shared" si="439"/>
        <v/>
      </c>
      <c r="CG362" s="62" t="str">
        <f t="shared" si="440"/>
        <v/>
      </c>
      <c r="CH362" s="43" t="s">
        <v>0</v>
      </c>
      <c r="CI362" s="16" t="str">
        <f t="shared" si="44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2"/>
        <v/>
      </c>
      <c r="CP362" s="69" t="str">
        <f t="shared" si="443"/>
        <v/>
      </c>
      <c r="CQ362" s="216" t="str">
        <f t="shared" si="444"/>
        <v/>
      </c>
      <c r="CR362" s="217" t="str">
        <f t="shared" si="392"/>
        <v/>
      </c>
      <c r="CS362" s="150" t="str">
        <f t="shared" si="396"/>
        <v/>
      </c>
      <c r="CT362" s="43" t="s">
        <v>0</v>
      </c>
      <c r="CU362" s="276" t="str">
        <f t="shared" si="445"/>
        <v xml:space="preserve">
</v>
      </c>
      <c r="CV362" s="43" t="s">
        <v>0</v>
      </c>
      <c r="CW362" s="236" t="str">
        <f t="shared" si="397"/>
        <v/>
      </c>
      <c r="CX362" t="s">
        <v>0</v>
      </c>
      <c r="CY362" s="119" t="str">
        <f t="shared" si="398"/>
        <v/>
      </c>
      <c r="CZ362" t="s">
        <v>0</v>
      </c>
      <c r="DA362" s="48" t="str">
        <f t="shared" si="399"/>
        <v/>
      </c>
      <c r="DB362" s="62" t="str">
        <f t="shared" si="400"/>
        <v/>
      </c>
      <c r="DC362" t="s">
        <v>0</v>
      </c>
      <c r="DD362" s="16" t="str">
        <f t="shared" si="446"/>
        <v/>
      </c>
      <c r="DE362" s="43" t="s">
        <v>0</v>
      </c>
      <c r="DF362" s="16" t="str">
        <f t="shared" si="447"/>
        <v/>
      </c>
      <c r="DG362" s="43" t="s">
        <v>0</v>
      </c>
      <c r="DH362" s="48" t="str">
        <f t="shared" si="448"/>
        <v/>
      </c>
      <c r="DI362" s="49" t="str">
        <f t="shared" si="449"/>
        <v/>
      </c>
      <c r="DJ362" s="43" t="s">
        <v>0</v>
      </c>
      <c r="DK362" s="48" t="str">
        <f t="shared" si="450"/>
        <v/>
      </c>
      <c r="DL362" s="49" t="str">
        <f t="shared" si="451"/>
        <v/>
      </c>
      <c r="DM362" s="43" t="s">
        <v>0</v>
      </c>
      <c r="DN362" s="48" t="str">
        <f t="shared" si="452"/>
        <v/>
      </c>
      <c r="DO362" s="49" t="str">
        <f t="shared" si="453"/>
        <v/>
      </c>
      <c r="DP362" s="43" t="s">
        <v>0</v>
      </c>
      <c r="DQ362" s="54" t="str">
        <f t="shared" si="454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5"/>
        <v/>
      </c>
      <c r="DU362" s="69" t="str">
        <f t="shared" si="401"/>
        <v/>
      </c>
      <c r="DV362" s="69" t="str">
        <f t="shared" si="456"/>
        <v/>
      </c>
      <c r="DW362" s="69" t="str">
        <f t="shared" si="457"/>
        <v/>
      </c>
      <c r="DX362" s="62" t="str">
        <f t="shared" si="458"/>
        <v/>
      </c>
      <c r="DY362" s="43" t="s">
        <v>0</v>
      </c>
      <c r="DZ362" s="54" t="str">
        <f>IF(AN362="","",MAX(DZ$12:DZ361)+1)</f>
        <v/>
      </c>
      <c r="EA362" s="69" t="str">
        <f t="shared" si="459"/>
        <v/>
      </c>
      <c r="EB362" s="69" t="str">
        <f t="shared" si="460"/>
        <v/>
      </c>
      <c r="EC362" s="69" t="str">
        <f t="shared" si="461"/>
        <v/>
      </c>
      <c r="ED362" s="69" t="str">
        <f t="shared" si="462"/>
        <v/>
      </c>
      <c r="EE362" s="69" t="str">
        <f t="shared" si="402"/>
        <v/>
      </c>
      <c r="EF362" s="69" t="str">
        <f t="shared" si="463"/>
        <v/>
      </c>
      <c r="EG362" s="69" t="str">
        <f t="shared" si="464"/>
        <v/>
      </c>
      <c r="EH362" s="69" t="str">
        <f t="shared" si="403"/>
        <v/>
      </c>
      <c r="EI362" s="69" t="str">
        <f t="shared" si="465"/>
        <v/>
      </c>
      <c r="EJ362" s="49" t="str">
        <f t="shared" si="466"/>
        <v/>
      </c>
      <c r="EK362" s="43" t="s">
        <v>0</v>
      </c>
      <c r="EL362" s="16" t="str">
        <f t="shared" si="467"/>
        <v/>
      </c>
      <c r="EM362" s="43" t="s">
        <v>0</v>
      </c>
      <c r="EN362" s="16" t="str">
        <f t="shared" si="404"/>
        <v/>
      </c>
      <c r="EO362" s="43" t="s">
        <v>0</v>
      </c>
      <c r="EP362" s="167" t="str">
        <f t="shared" si="468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5"/>
        <v/>
      </c>
      <c r="P363" s="43"/>
      <c r="Q363" s="48" t="str">
        <f t="shared" si="406"/>
        <v/>
      </c>
      <c r="R363" s="69" t="str">
        <f>IF(Q363="","",IF(COUNTIF(Q$12:Q362,Q363)=0,R362+1,R362))</f>
        <v/>
      </c>
      <c r="S363" s="69" t="str">
        <f t="shared" si="407"/>
        <v/>
      </c>
      <c r="T363" s="69" t="str">
        <f t="shared" si="408"/>
        <v/>
      </c>
      <c r="U363" s="62" t="str">
        <f t="shared" si="409"/>
        <v/>
      </c>
      <c r="V363" s="43" t="s">
        <v>0</v>
      </c>
      <c r="W363" s="209" t="str">
        <f t="shared" si="410"/>
        <v/>
      </c>
      <c r="X363" s="259" t="str">
        <f t="shared" si="411"/>
        <v/>
      </c>
      <c r="Y363" s="210" t="str">
        <f t="shared" si="393"/>
        <v/>
      </c>
      <c r="Z363" s="43" t="s">
        <v>0</v>
      </c>
      <c r="AA363" s="48" t="str">
        <f t="shared" si="412"/>
        <v/>
      </c>
      <c r="AB363" s="69" t="str">
        <f t="shared" si="413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4"/>
        <v/>
      </c>
      <c r="AI363" s="43" t="s">
        <v>0</v>
      </c>
      <c r="AJ363" s="209" t="str">
        <f t="shared" si="415"/>
        <v/>
      </c>
      <c r="AK363" s="150" t="str">
        <f t="shared" si="416"/>
        <v/>
      </c>
      <c r="AL363" s="43"/>
      <c r="AM363" s="48" t="str">
        <f t="shared" si="417"/>
        <v/>
      </c>
      <c r="AN363" s="27" t="str">
        <f t="shared" si="418"/>
        <v/>
      </c>
      <c r="AO363" s="69" t="str">
        <f t="shared" si="419"/>
        <v/>
      </c>
      <c r="AP363" s="69" t="str">
        <f t="shared" si="420"/>
        <v/>
      </c>
      <c r="AQ363" s="27" t="str">
        <f t="shared" si="421"/>
        <v/>
      </c>
      <c r="AR363" s="62" t="str">
        <f t="shared" si="422"/>
        <v/>
      </c>
      <c r="AS363" s="43" t="s">
        <v>0</v>
      </c>
      <c r="AT363" s="78" t="str">
        <f t="shared" si="423"/>
        <v/>
      </c>
      <c r="AU363" s="43" t="s">
        <v>0</v>
      </c>
      <c r="AV363" s="280" t="str">
        <f t="shared" si="469"/>
        <v/>
      </c>
      <c r="AW363" s="43" t="s">
        <v>0</v>
      </c>
      <c r="AX363" s="97"/>
      <c r="AY363" s="99"/>
      <c r="AZ363" s="43" t="s">
        <v>0</v>
      </c>
      <c r="BA363" s="236" t="str">
        <f t="shared" si="424"/>
        <v/>
      </c>
      <c r="BB363" s="43" t="s">
        <v>0</v>
      </c>
      <c r="BC363" s="48" t="str">
        <f t="shared" si="425"/>
        <v/>
      </c>
      <c r="BD363" s="69" t="str">
        <f>IF(AX363&amp;AY363="","",MAX(BD$12:BD362)+1)</f>
        <v/>
      </c>
      <c r="BE363" s="248" t="str">
        <f t="shared" si="426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7"/>
        <v/>
      </c>
      <c r="BI363" s="27" t="str">
        <f t="shared" si="428"/>
        <v/>
      </c>
      <c r="BJ363" s="69" t="str">
        <f t="shared" si="429"/>
        <v/>
      </c>
      <c r="BK363" s="49" t="str">
        <f t="shared" si="430"/>
        <v/>
      </c>
      <c r="BL363" s="43" t="s">
        <v>0</v>
      </c>
      <c r="BM363" s="48" t="str">
        <f t="shared" si="431"/>
        <v/>
      </c>
      <c r="BN363" s="27" t="str">
        <f t="shared" si="432"/>
        <v/>
      </c>
      <c r="BO363" s="69" t="str">
        <f t="shared" si="433"/>
        <v/>
      </c>
      <c r="BP363" s="69" t="str">
        <f t="shared" si="394"/>
        <v/>
      </c>
      <c r="BQ363" s="27" t="str">
        <f t="shared" si="395"/>
        <v/>
      </c>
      <c r="BR363" s="27" t="str" cm="1">
        <f t="array" ref="BR363">IFERROR(""&amp;INDEX(regNatjecatelj_klub,DI363),"")</f>
        <v/>
      </c>
      <c r="BS363" s="82" t="str">
        <f t="shared" si="434"/>
        <v/>
      </c>
      <c r="BT363" s="62" t="str">
        <f t="shared" si="435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6"/>
        <v/>
      </c>
      <c r="CA363" s="27" t="str">
        <f t="shared" si="437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8"/>
        <v/>
      </c>
      <c r="CE363" s="27" t="str">
        <f>IF(BX363="","",MAX(CE$12:CE362)+1)</f>
        <v/>
      </c>
      <c r="CF363" s="27" t="str">
        <f t="shared" si="439"/>
        <v/>
      </c>
      <c r="CG363" s="62" t="str">
        <f t="shared" si="440"/>
        <v/>
      </c>
      <c r="CH363" s="43" t="s">
        <v>0</v>
      </c>
      <c r="CI363" s="16" t="str">
        <f t="shared" si="44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2"/>
        <v/>
      </c>
      <c r="CP363" s="69" t="str">
        <f t="shared" si="443"/>
        <v/>
      </c>
      <c r="CQ363" s="216" t="str">
        <f t="shared" si="444"/>
        <v/>
      </c>
      <c r="CR363" s="217" t="str">
        <f t="shared" si="392"/>
        <v/>
      </c>
      <c r="CS363" s="150" t="str">
        <f t="shared" si="396"/>
        <v/>
      </c>
      <c r="CT363" s="43" t="s">
        <v>0</v>
      </c>
      <c r="CU363" s="276" t="str">
        <f t="shared" si="445"/>
        <v xml:space="preserve">
</v>
      </c>
      <c r="CV363" s="43" t="s">
        <v>0</v>
      </c>
      <c r="CW363" s="236" t="str">
        <f t="shared" si="397"/>
        <v/>
      </c>
      <c r="CX363" t="s">
        <v>0</v>
      </c>
      <c r="CY363" s="119" t="str">
        <f t="shared" si="398"/>
        <v/>
      </c>
      <c r="CZ363" t="s">
        <v>0</v>
      </c>
      <c r="DA363" s="48" t="str">
        <f t="shared" si="399"/>
        <v/>
      </c>
      <c r="DB363" s="62" t="str">
        <f t="shared" si="400"/>
        <v/>
      </c>
      <c r="DC363" t="s">
        <v>0</v>
      </c>
      <c r="DD363" s="16" t="str">
        <f t="shared" si="446"/>
        <v/>
      </c>
      <c r="DE363" s="43" t="s">
        <v>0</v>
      </c>
      <c r="DF363" s="16" t="str">
        <f t="shared" si="447"/>
        <v/>
      </c>
      <c r="DG363" s="43" t="s">
        <v>0</v>
      </c>
      <c r="DH363" s="48" t="str">
        <f t="shared" si="448"/>
        <v/>
      </c>
      <c r="DI363" s="49" t="str">
        <f t="shared" si="449"/>
        <v/>
      </c>
      <c r="DJ363" s="43" t="s">
        <v>0</v>
      </c>
      <c r="DK363" s="48" t="str">
        <f t="shared" si="450"/>
        <v/>
      </c>
      <c r="DL363" s="49" t="str">
        <f t="shared" si="451"/>
        <v/>
      </c>
      <c r="DM363" s="43" t="s">
        <v>0</v>
      </c>
      <c r="DN363" s="48" t="str">
        <f t="shared" si="452"/>
        <v/>
      </c>
      <c r="DO363" s="49" t="str">
        <f t="shared" si="453"/>
        <v/>
      </c>
      <c r="DP363" s="43" t="s">
        <v>0</v>
      </c>
      <c r="DQ363" s="54" t="str">
        <f t="shared" si="454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5"/>
        <v/>
      </c>
      <c r="DU363" s="69" t="str">
        <f t="shared" si="401"/>
        <v/>
      </c>
      <c r="DV363" s="69" t="str">
        <f t="shared" si="456"/>
        <v/>
      </c>
      <c r="DW363" s="69" t="str">
        <f t="shared" si="457"/>
        <v/>
      </c>
      <c r="DX363" s="62" t="str">
        <f t="shared" si="458"/>
        <v/>
      </c>
      <c r="DY363" s="43" t="s">
        <v>0</v>
      </c>
      <c r="DZ363" s="54" t="str">
        <f>IF(AN363="","",MAX(DZ$12:DZ362)+1)</f>
        <v/>
      </c>
      <c r="EA363" s="69" t="str">
        <f t="shared" si="459"/>
        <v/>
      </c>
      <c r="EB363" s="69" t="str">
        <f t="shared" si="460"/>
        <v/>
      </c>
      <c r="EC363" s="69" t="str">
        <f t="shared" si="461"/>
        <v/>
      </c>
      <c r="ED363" s="69" t="str">
        <f t="shared" si="462"/>
        <v/>
      </c>
      <c r="EE363" s="69" t="str">
        <f t="shared" si="402"/>
        <v/>
      </c>
      <c r="EF363" s="69" t="str">
        <f t="shared" si="463"/>
        <v/>
      </c>
      <c r="EG363" s="69" t="str">
        <f t="shared" si="464"/>
        <v/>
      </c>
      <c r="EH363" s="69" t="str">
        <f t="shared" si="403"/>
        <v/>
      </c>
      <c r="EI363" s="69" t="str">
        <f t="shared" si="465"/>
        <v/>
      </c>
      <c r="EJ363" s="49" t="str">
        <f t="shared" si="466"/>
        <v/>
      </c>
      <c r="EK363" s="43" t="s">
        <v>0</v>
      </c>
      <c r="EL363" s="16" t="str">
        <f t="shared" si="467"/>
        <v/>
      </c>
      <c r="EM363" s="43" t="s">
        <v>0</v>
      </c>
      <c r="EN363" s="16" t="str">
        <f t="shared" si="404"/>
        <v/>
      </c>
      <c r="EO363" s="43" t="s">
        <v>0</v>
      </c>
      <c r="EP363" s="167" t="str">
        <f t="shared" si="468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5"/>
        <v/>
      </c>
      <c r="P364" s="43"/>
      <c r="Q364" s="48" t="str">
        <f t="shared" si="406"/>
        <v/>
      </c>
      <c r="R364" s="69" t="str">
        <f>IF(Q364="","",IF(COUNTIF(Q$12:Q363,Q364)=0,R363+1,R363))</f>
        <v/>
      </c>
      <c r="S364" s="69" t="str">
        <f t="shared" si="407"/>
        <v/>
      </c>
      <c r="T364" s="69" t="str">
        <f t="shared" si="408"/>
        <v/>
      </c>
      <c r="U364" s="62" t="str">
        <f t="shared" si="409"/>
        <v/>
      </c>
      <c r="V364" s="43" t="s">
        <v>0</v>
      </c>
      <c r="W364" s="209" t="str">
        <f t="shared" si="410"/>
        <v/>
      </c>
      <c r="X364" s="259" t="str">
        <f t="shared" si="411"/>
        <v/>
      </c>
      <c r="Y364" s="210" t="str">
        <f t="shared" si="393"/>
        <v/>
      </c>
      <c r="Z364" s="43" t="s">
        <v>0</v>
      </c>
      <c r="AA364" s="48" t="str">
        <f t="shared" si="412"/>
        <v/>
      </c>
      <c r="AB364" s="69" t="str">
        <f t="shared" si="413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4"/>
        <v/>
      </c>
      <c r="AI364" s="43" t="s">
        <v>0</v>
      </c>
      <c r="AJ364" s="209" t="str">
        <f t="shared" si="415"/>
        <v/>
      </c>
      <c r="AK364" s="150" t="str">
        <f t="shared" si="416"/>
        <v/>
      </c>
      <c r="AL364" s="43"/>
      <c r="AM364" s="48" t="str">
        <f t="shared" si="417"/>
        <v/>
      </c>
      <c r="AN364" s="27" t="str">
        <f t="shared" si="418"/>
        <v/>
      </c>
      <c r="AO364" s="69" t="str">
        <f t="shared" si="419"/>
        <v/>
      </c>
      <c r="AP364" s="69" t="str">
        <f t="shared" si="420"/>
        <v/>
      </c>
      <c r="AQ364" s="27" t="str">
        <f t="shared" si="421"/>
        <v/>
      </c>
      <c r="AR364" s="62" t="str">
        <f t="shared" si="422"/>
        <v/>
      </c>
      <c r="AS364" s="43" t="s">
        <v>0</v>
      </c>
      <c r="AT364" s="78" t="str">
        <f t="shared" si="423"/>
        <v/>
      </c>
      <c r="AU364" s="43" t="s">
        <v>0</v>
      </c>
      <c r="AV364" s="280" t="str">
        <f t="shared" si="469"/>
        <v/>
      </c>
      <c r="AW364" s="43" t="s">
        <v>0</v>
      </c>
      <c r="AX364" s="97"/>
      <c r="AY364" s="99"/>
      <c r="AZ364" s="43" t="s">
        <v>0</v>
      </c>
      <c r="BA364" s="236" t="str">
        <f t="shared" si="424"/>
        <v/>
      </c>
      <c r="BB364" s="43" t="s">
        <v>0</v>
      </c>
      <c r="BC364" s="48" t="str">
        <f t="shared" si="425"/>
        <v/>
      </c>
      <c r="BD364" s="69" t="str">
        <f>IF(AX364&amp;AY364="","",MAX(BD$12:BD363)+1)</f>
        <v/>
      </c>
      <c r="BE364" s="248" t="str">
        <f t="shared" si="426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7"/>
        <v/>
      </c>
      <c r="BI364" s="27" t="str">
        <f t="shared" si="428"/>
        <v/>
      </c>
      <c r="BJ364" s="69" t="str">
        <f t="shared" si="429"/>
        <v/>
      </c>
      <c r="BK364" s="49" t="str">
        <f t="shared" si="430"/>
        <v/>
      </c>
      <c r="BL364" s="43" t="s">
        <v>0</v>
      </c>
      <c r="BM364" s="48" t="str">
        <f t="shared" si="431"/>
        <v/>
      </c>
      <c r="BN364" s="27" t="str">
        <f t="shared" si="432"/>
        <v/>
      </c>
      <c r="BO364" s="69" t="str">
        <f t="shared" si="433"/>
        <v/>
      </c>
      <c r="BP364" s="69" t="str">
        <f t="shared" si="394"/>
        <v/>
      </c>
      <c r="BQ364" s="27" t="str">
        <f t="shared" si="395"/>
        <v/>
      </c>
      <c r="BR364" s="27" t="str" cm="1">
        <f t="array" ref="BR364">IFERROR(""&amp;INDEX(regNatjecatelj_klub,DI364),"")</f>
        <v/>
      </c>
      <c r="BS364" s="82" t="str">
        <f t="shared" si="434"/>
        <v/>
      </c>
      <c r="BT364" s="62" t="str">
        <f t="shared" si="435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6"/>
        <v/>
      </c>
      <c r="CA364" s="27" t="str">
        <f t="shared" si="437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8"/>
        <v/>
      </c>
      <c r="CE364" s="27" t="str">
        <f>IF(BX364="","",MAX(CE$12:CE363)+1)</f>
        <v/>
      </c>
      <c r="CF364" s="27" t="str">
        <f t="shared" si="439"/>
        <v/>
      </c>
      <c r="CG364" s="62" t="str">
        <f t="shared" si="440"/>
        <v/>
      </c>
      <c r="CH364" s="43" t="s">
        <v>0</v>
      </c>
      <c r="CI364" s="16" t="str">
        <f t="shared" si="44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2"/>
        <v/>
      </c>
      <c r="CP364" s="69" t="str">
        <f t="shared" si="443"/>
        <v/>
      </c>
      <c r="CQ364" s="216" t="str">
        <f t="shared" si="444"/>
        <v/>
      </c>
      <c r="CR364" s="217" t="str">
        <f t="shared" si="392"/>
        <v/>
      </c>
      <c r="CS364" s="150" t="str">
        <f t="shared" si="396"/>
        <v/>
      </c>
      <c r="CT364" s="43" t="s">
        <v>0</v>
      </c>
      <c r="CU364" s="276" t="str">
        <f t="shared" si="445"/>
        <v xml:space="preserve">
</v>
      </c>
      <c r="CV364" s="43" t="s">
        <v>0</v>
      </c>
      <c r="CW364" s="236" t="str">
        <f t="shared" si="397"/>
        <v/>
      </c>
      <c r="CX364" t="s">
        <v>0</v>
      </c>
      <c r="CY364" s="119" t="str">
        <f t="shared" si="398"/>
        <v/>
      </c>
      <c r="CZ364" t="s">
        <v>0</v>
      </c>
      <c r="DA364" s="48" t="str">
        <f t="shared" si="399"/>
        <v/>
      </c>
      <c r="DB364" s="62" t="str">
        <f t="shared" si="400"/>
        <v/>
      </c>
      <c r="DC364" t="s">
        <v>0</v>
      </c>
      <c r="DD364" s="16" t="str">
        <f t="shared" si="446"/>
        <v/>
      </c>
      <c r="DE364" s="43" t="s">
        <v>0</v>
      </c>
      <c r="DF364" s="16" t="str">
        <f t="shared" si="447"/>
        <v/>
      </c>
      <c r="DG364" s="43" t="s">
        <v>0</v>
      </c>
      <c r="DH364" s="48" t="str">
        <f t="shared" si="448"/>
        <v/>
      </c>
      <c r="DI364" s="49" t="str">
        <f t="shared" si="449"/>
        <v/>
      </c>
      <c r="DJ364" s="43" t="s">
        <v>0</v>
      </c>
      <c r="DK364" s="48" t="str">
        <f t="shared" si="450"/>
        <v/>
      </c>
      <c r="DL364" s="49" t="str">
        <f t="shared" si="451"/>
        <v/>
      </c>
      <c r="DM364" s="43" t="s">
        <v>0</v>
      </c>
      <c r="DN364" s="48" t="str">
        <f t="shared" si="452"/>
        <v/>
      </c>
      <c r="DO364" s="49" t="str">
        <f t="shared" si="453"/>
        <v/>
      </c>
      <c r="DP364" s="43" t="s">
        <v>0</v>
      </c>
      <c r="DQ364" s="54" t="str">
        <f t="shared" si="454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5"/>
        <v/>
      </c>
      <c r="DU364" s="69" t="str">
        <f t="shared" si="401"/>
        <v/>
      </c>
      <c r="DV364" s="69" t="str">
        <f t="shared" si="456"/>
        <v/>
      </c>
      <c r="DW364" s="69" t="str">
        <f t="shared" si="457"/>
        <v/>
      </c>
      <c r="DX364" s="62" t="str">
        <f t="shared" si="458"/>
        <v/>
      </c>
      <c r="DY364" s="43" t="s">
        <v>0</v>
      </c>
      <c r="DZ364" s="54" t="str">
        <f>IF(AN364="","",MAX(DZ$12:DZ363)+1)</f>
        <v/>
      </c>
      <c r="EA364" s="69" t="str">
        <f t="shared" si="459"/>
        <v/>
      </c>
      <c r="EB364" s="69" t="str">
        <f t="shared" si="460"/>
        <v/>
      </c>
      <c r="EC364" s="69" t="str">
        <f t="shared" si="461"/>
        <v/>
      </c>
      <c r="ED364" s="69" t="str">
        <f t="shared" si="462"/>
        <v/>
      </c>
      <c r="EE364" s="69" t="str">
        <f t="shared" si="402"/>
        <v/>
      </c>
      <c r="EF364" s="69" t="str">
        <f t="shared" si="463"/>
        <v/>
      </c>
      <c r="EG364" s="69" t="str">
        <f t="shared" si="464"/>
        <v/>
      </c>
      <c r="EH364" s="69" t="str">
        <f t="shared" si="403"/>
        <v/>
      </c>
      <c r="EI364" s="69" t="str">
        <f t="shared" si="465"/>
        <v/>
      </c>
      <c r="EJ364" s="49" t="str">
        <f t="shared" si="466"/>
        <v/>
      </c>
      <c r="EK364" s="43" t="s">
        <v>0</v>
      </c>
      <c r="EL364" s="16" t="str">
        <f t="shared" si="467"/>
        <v/>
      </c>
      <c r="EM364" s="43" t="s">
        <v>0</v>
      </c>
      <c r="EN364" s="16" t="str">
        <f t="shared" si="404"/>
        <v/>
      </c>
      <c r="EO364" s="43" t="s">
        <v>0</v>
      </c>
      <c r="EP364" s="167" t="str">
        <f t="shared" si="468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5"/>
        <v/>
      </c>
      <c r="P365" s="43"/>
      <c r="Q365" s="48" t="str">
        <f t="shared" si="406"/>
        <v/>
      </c>
      <c r="R365" s="69" t="str">
        <f>IF(Q365="","",IF(COUNTIF(Q$12:Q364,Q365)=0,R364+1,R364))</f>
        <v/>
      </c>
      <c r="S365" s="69" t="str">
        <f t="shared" si="407"/>
        <v/>
      </c>
      <c r="T365" s="69" t="str">
        <f t="shared" si="408"/>
        <v/>
      </c>
      <c r="U365" s="62" t="str">
        <f t="shared" si="409"/>
        <v/>
      </c>
      <c r="V365" s="43" t="s">
        <v>0</v>
      </c>
      <c r="W365" s="209" t="str">
        <f t="shared" si="410"/>
        <v/>
      </c>
      <c r="X365" s="259" t="str">
        <f t="shared" si="411"/>
        <v/>
      </c>
      <c r="Y365" s="210" t="str">
        <f t="shared" si="393"/>
        <v/>
      </c>
      <c r="Z365" s="43" t="s">
        <v>0</v>
      </c>
      <c r="AA365" s="48" t="str">
        <f t="shared" si="412"/>
        <v/>
      </c>
      <c r="AB365" s="69" t="str">
        <f t="shared" si="413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4"/>
        <v/>
      </c>
      <c r="AI365" s="43" t="s">
        <v>0</v>
      </c>
      <c r="AJ365" s="209" t="str">
        <f t="shared" si="415"/>
        <v/>
      </c>
      <c r="AK365" s="150" t="str">
        <f t="shared" si="416"/>
        <v/>
      </c>
      <c r="AL365" s="43"/>
      <c r="AM365" s="48" t="str">
        <f t="shared" si="417"/>
        <v/>
      </c>
      <c r="AN365" s="27" t="str">
        <f t="shared" si="418"/>
        <v/>
      </c>
      <c r="AO365" s="69" t="str">
        <f t="shared" si="419"/>
        <v/>
      </c>
      <c r="AP365" s="69" t="str">
        <f t="shared" si="420"/>
        <v/>
      </c>
      <c r="AQ365" s="27" t="str">
        <f t="shared" si="421"/>
        <v/>
      </c>
      <c r="AR365" s="62" t="str">
        <f t="shared" si="422"/>
        <v/>
      </c>
      <c r="AS365" s="43" t="s">
        <v>0</v>
      </c>
      <c r="AT365" s="78" t="str">
        <f t="shared" si="423"/>
        <v/>
      </c>
      <c r="AU365" s="43" t="s">
        <v>0</v>
      </c>
      <c r="AV365" s="280" t="str">
        <f t="shared" si="469"/>
        <v/>
      </c>
      <c r="AW365" s="43" t="s">
        <v>0</v>
      </c>
      <c r="AX365" s="97"/>
      <c r="AY365" s="99"/>
      <c r="AZ365" s="43" t="s">
        <v>0</v>
      </c>
      <c r="BA365" s="236" t="str">
        <f t="shared" si="424"/>
        <v/>
      </c>
      <c r="BB365" s="43" t="s">
        <v>0</v>
      </c>
      <c r="BC365" s="48" t="str">
        <f t="shared" si="425"/>
        <v/>
      </c>
      <c r="BD365" s="69" t="str">
        <f>IF(AX365&amp;AY365="","",MAX(BD$12:BD364)+1)</f>
        <v/>
      </c>
      <c r="BE365" s="248" t="str">
        <f t="shared" si="426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7"/>
        <v/>
      </c>
      <c r="BI365" s="27" t="str">
        <f t="shared" si="428"/>
        <v/>
      </c>
      <c r="BJ365" s="69" t="str">
        <f t="shared" si="429"/>
        <v/>
      </c>
      <c r="BK365" s="49" t="str">
        <f t="shared" si="430"/>
        <v/>
      </c>
      <c r="BL365" s="43" t="s">
        <v>0</v>
      </c>
      <c r="BM365" s="48" t="str">
        <f t="shared" si="431"/>
        <v/>
      </c>
      <c r="BN365" s="27" t="str">
        <f t="shared" si="432"/>
        <v/>
      </c>
      <c r="BO365" s="69" t="str">
        <f t="shared" si="433"/>
        <v/>
      </c>
      <c r="BP365" s="69" t="str">
        <f t="shared" si="394"/>
        <v/>
      </c>
      <c r="BQ365" s="27" t="str">
        <f t="shared" si="395"/>
        <v/>
      </c>
      <c r="BR365" s="27" t="str" cm="1">
        <f t="array" ref="BR365">IFERROR(""&amp;INDEX(regNatjecatelj_klub,DI365),"")</f>
        <v/>
      </c>
      <c r="BS365" s="82" t="str">
        <f t="shared" si="434"/>
        <v/>
      </c>
      <c r="BT365" s="62" t="str">
        <f t="shared" si="435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6"/>
        <v/>
      </c>
      <c r="CA365" s="27" t="str">
        <f t="shared" si="437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8"/>
        <v/>
      </c>
      <c r="CE365" s="27" t="str">
        <f>IF(BX365="","",MAX(CE$12:CE364)+1)</f>
        <v/>
      </c>
      <c r="CF365" s="27" t="str">
        <f t="shared" si="439"/>
        <v/>
      </c>
      <c r="CG365" s="62" t="str">
        <f t="shared" si="440"/>
        <v/>
      </c>
      <c r="CH365" s="43" t="s">
        <v>0</v>
      </c>
      <c r="CI365" s="16" t="str">
        <f t="shared" si="44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2"/>
        <v/>
      </c>
      <c r="CP365" s="69" t="str">
        <f t="shared" si="443"/>
        <v/>
      </c>
      <c r="CQ365" s="216" t="str">
        <f t="shared" si="444"/>
        <v/>
      </c>
      <c r="CR365" s="217" t="str">
        <f t="shared" si="392"/>
        <v/>
      </c>
      <c r="CS365" s="150" t="str">
        <f t="shared" si="396"/>
        <v/>
      </c>
      <c r="CT365" s="43" t="s">
        <v>0</v>
      </c>
      <c r="CU365" s="276" t="str">
        <f t="shared" si="445"/>
        <v xml:space="preserve">
</v>
      </c>
      <c r="CV365" s="43" t="s">
        <v>0</v>
      </c>
      <c r="CW365" s="236" t="str">
        <f t="shared" si="397"/>
        <v/>
      </c>
      <c r="CX365" t="s">
        <v>0</v>
      </c>
      <c r="CY365" s="119" t="str">
        <f t="shared" si="398"/>
        <v/>
      </c>
      <c r="CZ365" t="s">
        <v>0</v>
      </c>
      <c r="DA365" s="48" t="str">
        <f t="shared" si="399"/>
        <v/>
      </c>
      <c r="DB365" s="62" t="str">
        <f t="shared" si="400"/>
        <v/>
      </c>
      <c r="DC365" t="s">
        <v>0</v>
      </c>
      <c r="DD365" s="16" t="str">
        <f t="shared" si="446"/>
        <v/>
      </c>
      <c r="DE365" s="43" t="s">
        <v>0</v>
      </c>
      <c r="DF365" s="16" t="str">
        <f t="shared" si="447"/>
        <v/>
      </c>
      <c r="DG365" s="43" t="s">
        <v>0</v>
      </c>
      <c r="DH365" s="48" t="str">
        <f t="shared" si="448"/>
        <v/>
      </c>
      <c r="DI365" s="49" t="str">
        <f t="shared" si="449"/>
        <v/>
      </c>
      <c r="DJ365" s="43" t="s">
        <v>0</v>
      </c>
      <c r="DK365" s="48" t="str">
        <f t="shared" si="450"/>
        <v/>
      </c>
      <c r="DL365" s="49" t="str">
        <f t="shared" si="451"/>
        <v/>
      </c>
      <c r="DM365" s="43" t="s">
        <v>0</v>
      </c>
      <c r="DN365" s="48" t="str">
        <f t="shared" si="452"/>
        <v/>
      </c>
      <c r="DO365" s="49" t="str">
        <f t="shared" si="453"/>
        <v/>
      </c>
      <c r="DP365" s="43" t="s">
        <v>0</v>
      </c>
      <c r="DQ365" s="54" t="str">
        <f t="shared" si="454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5"/>
        <v/>
      </c>
      <c r="DU365" s="69" t="str">
        <f t="shared" si="401"/>
        <v/>
      </c>
      <c r="DV365" s="69" t="str">
        <f t="shared" si="456"/>
        <v/>
      </c>
      <c r="DW365" s="69" t="str">
        <f t="shared" si="457"/>
        <v/>
      </c>
      <c r="DX365" s="62" t="str">
        <f t="shared" si="458"/>
        <v/>
      </c>
      <c r="DY365" s="43" t="s">
        <v>0</v>
      </c>
      <c r="DZ365" s="54" t="str">
        <f>IF(AN365="","",MAX(DZ$12:DZ364)+1)</f>
        <v/>
      </c>
      <c r="EA365" s="69" t="str">
        <f t="shared" si="459"/>
        <v/>
      </c>
      <c r="EB365" s="69" t="str">
        <f t="shared" si="460"/>
        <v/>
      </c>
      <c r="EC365" s="69" t="str">
        <f t="shared" si="461"/>
        <v/>
      </c>
      <c r="ED365" s="69" t="str">
        <f t="shared" si="462"/>
        <v/>
      </c>
      <c r="EE365" s="69" t="str">
        <f t="shared" si="402"/>
        <v/>
      </c>
      <c r="EF365" s="69" t="str">
        <f t="shared" si="463"/>
        <v/>
      </c>
      <c r="EG365" s="69" t="str">
        <f t="shared" si="464"/>
        <v/>
      </c>
      <c r="EH365" s="69" t="str">
        <f t="shared" si="403"/>
        <v/>
      </c>
      <c r="EI365" s="69" t="str">
        <f t="shared" si="465"/>
        <v/>
      </c>
      <c r="EJ365" s="49" t="str">
        <f t="shared" si="466"/>
        <v/>
      </c>
      <c r="EK365" s="43" t="s">
        <v>0</v>
      </c>
      <c r="EL365" s="16" t="str">
        <f t="shared" si="467"/>
        <v/>
      </c>
      <c r="EM365" s="43" t="s">
        <v>0</v>
      </c>
      <c r="EN365" s="16" t="str">
        <f t="shared" si="404"/>
        <v/>
      </c>
      <c r="EO365" s="43" t="s">
        <v>0</v>
      </c>
      <c r="EP365" s="167" t="str">
        <f t="shared" si="468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5"/>
        <v/>
      </c>
      <c r="P366" s="43"/>
      <c r="Q366" s="48" t="str">
        <f t="shared" si="406"/>
        <v/>
      </c>
      <c r="R366" s="69" t="str">
        <f>IF(Q366="","",IF(COUNTIF(Q$12:Q365,Q366)=0,R365+1,R365))</f>
        <v/>
      </c>
      <c r="S366" s="69" t="str">
        <f t="shared" si="407"/>
        <v/>
      </c>
      <c r="T366" s="69" t="str">
        <f t="shared" si="408"/>
        <v/>
      </c>
      <c r="U366" s="62" t="str">
        <f t="shared" si="409"/>
        <v/>
      </c>
      <c r="V366" s="43" t="s">
        <v>0</v>
      </c>
      <c r="W366" s="209" t="str">
        <f t="shared" si="410"/>
        <v/>
      </c>
      <c r="X366" s="259" t="str">
        <f t="shared" si="411"/>
        <v/>
      </c>
      <c r="Y366" s="210" t="str">
        <f t="shared" si="393"/>
        <v/>
      </c>
      <c r="Z366" s="43" t="s">
        <v>0</v>
      </c>
      <c r="AA366" s="48" t="str">
        <f t="shared" si="412"/>
        <v/>
      </c>
      <c r="AB366" s="69" t="str">
        <f t="shared" si="413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4"/>
        <v/>
      </c>
      <c r="AI366" s="43" t="s">
        <v>0</v>
      </c>
      <c r="AJ366" s="209" t="str">
        <f t="shared" si="415"/>
        <v/>
      </c>
      <c r="AK366" s="150" t="str">
        <f t="shared" si="416"/>
        <v/>
      </c>
      <c r="AL366" s="43"/>
      <c r="AM366" s="48" t="str">
        <f t="shared" si="417"/>
        <v/>
      </c>
      <c r="AN366" s="27" t="str">
        <f t="shared" si="418"/>
        <v/>
      </c>
      <c r="AO366" s="69" t="str">
        <f t="shared" si="419"/>
        <v/>
      </c>
      <c r="AP366" s="69" t="str">
        <f t="shared" si="420"/>
        <v/>
      </c>
      <c r="AQ366" s="27" t="str">
        <f t="shared" si="421"/>
        <v/>
      </c>
      <c r="AR366" s="62" t="str">
        <f t="shared" si="422"/>
        <v/>
      </c>
      <c r="AS366" s="43" t="s">
        <v>0</v>
      </c>
      <c r="AT366" s="78" t="str">
        <f t="shared" si="423"/>
        <v/>
      </c>
      <c r="AU366" s="43" t="s">
        <v>0</v>
      </c>
      <c r="AV366" s="280" t="str">
        <f t="shared" si="469"/>
        <v/>
      </c>
      <c r="AW366" s="43" t="s">
        <v>0</v>
      </c>
      <c r="AX366" s="97"/>
      <c r="AY366" s="99"/>
      <c r="AZ366" s="43" t="s">
        <v>0</v>
      </c>
      <c r="BA366" s="236" t="str">
        <f t="shared" si="424"/>
        <v/>
      </c>
      <c r="BB366" s="43" t="s">
        <v>0</v>
      </c>
      <c r="BC366" s="48" t="str">
        <f t="shared" si="425"/>
        <v/>
      </c>
      <c r="BD366" s="69" t="str">
        <f>IF(AX366&amp;AY366="","",MAX(BD$12:BD365)+1)</f>
        <v/>
      </c>
      <c r="BE366" s="248" t="str">
        <f t="shared" si="426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7"/>
        <v/>
      </c>
      <c r="BI366" s="27" t="str">
        <f t="shared" si="428"/>
        <v/>
      </c>
      <c r="BJ366" s="69" t="str">
        <f t="shared" si="429"/>
        <v/>
      </c>
      <c r="BK366" s="49" t="str">
        <f t="shared" si="430"/>
        <v/>
      </c>
      <c r="BL366" s="43" t="s">
        <v>0</v>
      </c>
      <c r="BM366" s="48" t="str">
        <f t="shared" si="431"/>
        <v/>
      </c>
      <c r="BN366" s="27" t="str">
        <f t="shared" si="432"/>
        <v/>
      </c>
      <c r="BO366" s="69" t="str">
        <f t="shared" si="433"/>
        <v/>
      </c>
      <c r="BP366" s="69" t="str">
        <f t="shared" si="394"/>
        <v/>
      </c>
      <c r="BQ366" s="27" t="str">
        <f t="shared" si="395"/>
        <v/>
      </c>
      <c r="BR366" s="27" t="str" cm="1">
        <f t="array" ref="BR366">IFERROR(""&amp;INDEX(regNatjecatelj_klub,DI366),"")</f>
        <v/>
      </c>
      <c r="BS366" s="82" t="str">
        <f t="shared" si="434"/>
        <v/>
      </c>
      <c r="BT366" s="62" t="str">
        <f t="shared" si="435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6"/>
        <v/>
      </c>
      <c r="CA366" s="27" t="str">
        <f t="shared" si="437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8"/>
        <v/>
      </c>
      <c r="CE366" s="27" t="str">
        <f>IF(BX366="","",MAX(CE$12:CE365)+1)</f>
        <v/>
      </c>
      <c r="CF366" s="27" t="str">
        <f t="shared" si="439"/>
        <v/>
      </c>
      <c r="CG366" s="62" t="str">
        <f t="shared" si="440"/>
        <v/>
      </c>
      <c r="CH366" s="43" t="s">
        <v>0</v>
      </c>
      <c r="CI366" s="16" t="str">
        <f t="shared" si="44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2"/>
        <v/>
      </c>
      <c r="CP366" s="69" t="str">
        <f t="shared" si="443"/>
        <v/>
      </c>
      <c r="CQ366" s="216" t="str">
        <f t="shared" si="444"/>
        <v/>
      </c>
      <c r="CR366" s="217" t="str">
        <f t="shared" si="392"/>
        <v/>
      </c>
      <c r="CS366" s="150" t="str">
        <f t="shared" si="396"/>
        <v/>
      </c>
      <c r="CT366" s="43" t="s">
        <v>0</v>
      </c>
      <c r="CU366" s="276" t="str">
        <f t="shared" si="445"/>
        <v xml:space="preserve">
</v>
      </c>
      <c r="CV366" s="43" t="s">
        <v>0</v>
      </c>
      <c r="CW366" s="236" t="str">
        <f t="shared" si="397"/>
        <v/>
      </c>
      <c r="CX366" t="s">
        <v>0</v>
      </c>
      <c r="CY366" s="119" t="str">
        <f t="shared" si="398"/>
        <v/>
      </c>
      <c r="CZ366" t="s">
        <v>0</v>
      </c>
      <c r="DA366" s="48" t="str">
        <f t="shared" si="399"/>
        <v/>
      </c>
      <c r="DB366" s="62" t="str">
        <f t="shared" si="400"/>
        <v/>
      </c>
      <c r="DC366" t="s">
        <v>0</v>
      </c>
      <c r="DD366" s="16" t="str">
        <f t="shared" si="446"/>
        <v/>
      </c>
      <c r="DE366" s="43" t="s">
        <v>0</v>
      </c>
      <c r="DF366" s="16" t="str">
        <f t="shared" si="447"/>
        <v/>
      </c>
      <c r="DG366" s="43" t="s">
        <v>0</v>
      </c>
      <c r="DH366" s="48" t="str">
        <f t="shared" si="448"/>
        <v/>
      </c>
      <c r="DI366" s="49" t="str">
        <f t="shared" si="449"/>
        <v/>
      </c>
      <c r="DJ366" s="43" t="s">
        <v>0</v>
      </c>
      <c r="DK366" s="48" t="str">
        <f t="shared" si="450"/>
        <v/>
      </c>
      <c r="DL366" s="49" t="str">
        <f t="shared" si="451"/>
        <v/>
      </c>
      <c r="DM366" s="43" t="s">
        <v>0</v>
      </c>
      <c r="DN366" s="48" t="str">
        <f t="shared" si="452"/>
        <v/>
      </c>
      <c r="DO366" s="49" t="str">
        <f t="shared" si="453"/>
        <v/>
      </c>
      <c r="DP366" s="43" t="s">
        <v>0</v>
      </c>
      <c r="DQ366" s="54" t="str">
        <f t="shared" si="454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5"/>
        <v/>
      </c>
      <c r="DU366" s="69" t="str">
        <f t="shared" si="401"/>
        <v/>
      </c>
      <c r="DV366" s="69" t="str">
        <f t="shared" si="456"/>
        <v/>
      </c>
      <c r="DW366" s="69" t="str">
        <f t="shared" si="457"/>
        <v/>
      </c>
      <c r="DX366" s="62" t="str">
        <f t="shared" si="458"/>
        <v/>
      </c>
      <c r="DY366" s="43" t="s">
        <v>0</v>
      </c>
      <c r="DZ366" s="54" t="str">
        <f>IF(AN366="","",MAX(DZ$12:DZ365)+1)</f>
        <v/>
      </c>
      <c r="EA366" s="69" t="str">
        <f t="shared" si="459"/>
        <v/>
      </c>
      <c r="EB366" s="69" t="str">
        <f t="shared" si="460"/>
        <v/>
      </c>
      <c r="EC366" s="69" t="str">
        <f t="shared" si="461"/>
        <v/>
      </c>
      <c r="ED366" s="69" t="str">
        <f t="shared" si="462"/>
        <v/>
      </c>
      <c r="EE366" s="69" t="str">
        <f t="shared" si="402"/>
        <v/>
      </c>
      <c r="EF366" s="69" t="str">
        <f t="shared" si="463"/>
        <v/>
      </c>
      <c r="EG366" s="69" t="str">
        <f t="shared" si="464"/>
        <v/>
      </c>
      <c r="EH366" s="69" t="str">
        <f t="shared" si="403"/>
        <v/>
      </c>
      <c r="EI366" s="69" t="str">
        <f t="shared" si="465"/>
        <v/>
      </c>
      <c r="EJ366" s="49" t="str">
        <f t="shared" si="466"/>
        <v/>
      </c>
      <c r="EK366" s="43" t="s">
        <v>0</v>
      </c>
      <c r="EL366" s="16" t="str">
        <f t="shared" si="467"/>
        <v/>
      </c>
      <c r="EM366" s="43" t="s">
        <v>0</v>
      </c>
      <c r="EN366" s="16" t="str">
        <f t="shared" si="404"/>
        <v/>
      </c>
      <c r="EO366" s="43" t="s">
        <v>0</v>
      </c>
      <c r="EP366" s="167" t="str">
        <f t="shared" si="468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5"/>
        <v/>
      </c>
      <c r="P367" s="43"/>
      <c r="Q367" s="48" t="str">
        <f t="shared" si="406"/>
        <v/>
      </c>
      <c r="R367" s="69" t="str">
        <f>IF(Q367="","",IF(COUNTIF(Q$12:Q366,Q367)=0,R366+1,R366))</f>
        <v/>
      </c>
      <c r="S367" s="69" t="str">
        <f t="shared" si="407"/>
        <v/>
      </c>
      <c r="T367" s="69" t="str">
        <f t="shared" si="408"/>
        <v/>
      </c>
      <c r="U367" s="62" t="str">
        <f t="shared" si="409"/>
        <v/>
      </c>
      <c r="V367" s="43" t="s">
        <v>0</v>
      </c>
      <c r="W367" s="209" t="str">
        <f t="shared" si="410"/>
        <v/>
      </c>
      <c r="X367" s="259" t="str">
        <f t="shared" si="411"/>
        <v/>
      </c>
      <c r="Y367" s="210" t="str">
        <f t="shared" si="393"/>
        <v/>
      </c>
      <c r="Z367" s="43" t="s">
        <v>0</v>
      </c>
      <c r="AA367" s="48" t="str">
        <f t="shared" si="412"/>
        <v/>
      </c>
      <c r="AB367" s="69" t="str">
        <f t="shared" si="413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4"/>
        <v/>
      </c>
      <c r="AI367" s="43" t="s">
        <v>0</v>
      </c>
      <c r="AJ367" s="209" t="str">
        <f t="shared" si="415"/>
        <v/>
      </c>
      <c r="AK367" s="150" t="str">
        <f t="shared" si="416"/>
        <v/>
      </c>
      <c r="AL367" s="43"/>
      <c r="AM367" s="48" t="str">
        <f t="shared" si="417"/>
        <v/>
      </c>
      <c r="AN367" s="27" t="str">
        <f t="shared" si="418"/>
        <v/>
      </c>
      <c r="AO367" s="69" t="str">
        <f t="shared" si="419"/>
        <v/>
      </c>
      <c r="AP367" s="69" t="str">
        <f t="shared" si="420"/>
        <v/>
      </c>
      <c r="AQ367" s="27" t="str">
        <f t="shared" si="421"/>
        <v/>
      </c>
      <c r="AR367" s="62" t="str">
        <f t="shared" si="422"/>
        <v/>
      </c>
      <c r="AS367" s="43" t="s">
        <v>0</v>
      </c>
      <c r="AT367" s="78" t="str">
        <f t="shared" si="423"/>
        <v/>
      </c>
      <c r="AU367" s="43" t="s">
        <v>0</v>
      </c>
      <c r="AV367" s="280" t="str">
        <f t="shared" si="469"/>
        <v/>
      </c>
      <c r="AW367" s="43" t="s">
        <v>0</v>
      </c>
      <c r="AX367" s="97"/>
      <c r="AY367" s="99"/>
      <c r="AZ367" s="43" t="s">
        <v>0</v>
      </c>
      <c r="BA367" s="236" t="str">
        <f t="shared" si="424"/>
        <v/>
      </c>
      <c r="BB367" s="43" t="s">
        <v>0</v>
      </c>
      <c r="BC367" s="48" t="str">
        <f t="shared" si="425"/>
        <v/>
      </c>
      <c r="BD367" s="69" t="str">
        <f>IF(AX367&amp;AY367="","",MAX(BD$12:BD366)+1)</f>
        <v/>
      </c>
      <c r="BE367" s="248" t="str">
        <f t="shared" si="426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7"/>
        <v/>
      </c>
      <c r="BI367" s="27" t="str">
        <f t="shared" si="428"/>
        <v/>
      </c>
      <c r="BJ367" s="69" t="str">
        <f t="shared" si="429"/>
        <v/>
      </c>
      <c r="BK367" s="49" t="str">
        <f t="shared" si="430"/>
        <v/>
      </c>
      <c r="BL367" s="43" t="s">
        <v>0</v>
      </c>
      <c r="BM367" s="48" t="str">
        <f t="shared" si="431"/>
        <v/>
      </c>
      <c r="BN367" s="27" t="str">
        <f t="shared" si="432"/>
        <v/>
      </c>
      <c r="BO367" s="69" t="str">
        <f t="shared" si="433"/>
        <v/>
      </c>
      <c r="BP367" s="69" t="str">
        <f t="shared" si="394"/>
        <v/>
      </c>
      <c r="BQ367" s="27" t="str">
        <f t="shared" si="395"/>
        <v/>
      </c>
      <c r="BR367" s="27" t="str" cm="1">
        <f t="array" ref="BR367">IFERROR(""&amp;INDEX(regNatjecatelj_klub,DI367),"")</f>
        <v/>
      </c>
      <c r="BS367" s="82" t="str">
        <f t="shared" si="434"/>
        <v/>
      </c>
      <c r="BT367" s="62" t="str">
        <f t="shared" si="435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6"/>
        <v/>
      </c>
      <c r="CA367" s="27" t="str">
        <f t="shared" si="437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8"/>
        <v/>
      </c>
      <c r="CE367" s="27" t="str">
        <f>IF(BX367="","",MAX(CE$12:CE366)+1)</f>
        <v/>
      </c>
      <c r="CF367" s="27" t="str">
        <f t="shared" si="439"/>
        <v/>
      </c>
      <c r="CG367" s="62" t="str">
        <f t="shared" si="440"/>
        <v/>
      </c>
      <c r="CH367" s="43" t="s">
        <v>0</v>
      </c>
      <c r="CI367" s="16" t="str">
        <f t="shared" si="44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2"/>
        <v/>
      </c>
      <c r="CP367" s="69" t="str">
        <f t="shared" si="443"/>
        <v/>
      </c>
      <c r="CQ367" s="216" t="str">
        <f t="shared" si="444"/>
        <v/>
      </c>
      <c r="CR367" s="217" t="str">
        <f t="shared" si="392"/>
        <v/>
      </c>
      <c r="CS367" s="150" t="str">
        <f t="shared" si="396"/>
        <v/>
      </c>
      <c r="CT367" s="43" t="s">
        <v>0</v>
      </c>
      <c r="CU367" s="276" t="str">
        <f t="shared" si="445"/>
        <v xml:space="preserve">
</v>
      </c>
      <c r="CV367" s="43" t="s">
        <v>0</v>
      </c>
      <c r="CW367" s="236" t="str">
        <f t="shared" si="397"/>
        <v/>
      </c>
      <c r="CX367" t="s">
        <v>0</v>
      </c>
      <c r="CY367" s="119" t="str">
        <f t="shared" si="398"/>
        <v/>
      </c>
      <c r="CZ367" t="s">
        <v>0</v>
      </c>
      <c r="DA367" s="48" t="str">
        <f t="shared" si="399"/>
        <v/>
      </c>
      <c r="DB367" s="62" t="str">
        <f t="shared" si="400"/>
        <v/>
      </c>
      <c r="DC367" t="s">
        <v>0</v>
      </c>
      <c r="DD367" s="16" t="str">
        <f t="shared" si="446"/>
        <v/>
      </c>
      <c r="DE367" s="43" t="s">
        <v>0</v>
      </c>
      <c r="DF367" s="16" t="str">
        <f t="shared" si="447"/>
        <v/>
      </c>
      <c r="DG367" s="43" t="s">
        <v>0</v>
      </c>
      <c r="DH367" s="48" t="str">
        <f t="shared" si="448"/>
        <v/>
      </c>
      <c r="DI367" s="49" t="str">
        <f t="shared" si="449"/>
        <v/>
      </c>
      <c r="DJ367" s="43" t="s">
        <v>0</v>
      </c>
      <c r="DK367" s="48" t="str">
        <f t="shared" si="450"/>
        <v/>
      </c>
      <c r="DL367" s="49" t="str">
        <f t="shared" si="451"/>
        <v/>
      </c>
      <c r="DM367" s="43" t="s">
        <v>0</v>
      </c>
      <c r="DN367" s="48" t="str">
        <f t="shared" si="452"/>
        <v/>
      </c>
      <c r="DO367" s="49" t="str">
        <f t="shared" si="453"/>
        <v/>
      </c>
      <c r="DP367" s="43" t="s">
        <v>0</v>
      </c>
      <c r="DQ367" s="54" t="str">
        <f t="shared" si="454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5"/>
        <v/>
      </c>
      <c r="DU367" s="69" t="str">
        <f t="shared" si="401"/>
        <v/>
      </c>
      <c r="DV367" s="69" t="str">
        <f t="shared" si="456"/>
        <v/>
      </c>
      <c r="DW367" s="69" t="str">
        <f t="shared" si="457"/>
        <v/>
      </c>
      <c r="DX367" s="62" t="str">
        <f t="shared" si="458"/>
        <v/>
      </c>
      <c r="DY367" s="43" t="s">
        <v>0</v>
      </c>
      <c r="DZ367" s="54" t="str">
        <f>IF(AN367="","",MAX(DZ$12:DZ366)+1)</f>
        <v/>
      </c>
      <c r="EA367" s="69" t="str">
        <f t="shared" si="459"/>
        <v/>
      </c>
      <c r="EB367" s="69" t="str">
        <f t="shared" si="460"/>
        <v/>
      </c>
      <c r="EC367" s="69" t="str">
        <f t="shared" si="461"/>
        <v/>
      </c>
      <c r="ED367" s="69" t="str">
        <f t="shared" si="462"/>
        <v/>
      </c>
      <c r="EE367" s="69" t="str">
        <f t="shared" si="402"/>
        <v/>
      </c>
      <c r="EF367" s="69" t="str">
        <f t="shared" si="463"/>
        <v/>
      </c>
      <c r="EG367" s="69" t="str">
        <f t="shared" si="464"/>
        <v/>
      </c>
      <c r="EH367" s="69" t="str">
        <f t="shared" si="403"/>
        <v/>
      </c>
      <c r="EI367" s="69" t="str">
        <f t="shared" si="465"/>
        <v/>
      </c>
      <c r="EJ367" s="49" t="str">
        <f t="shared" si="466"/>
        <v/>
      </c>
      <c r="EK367" s="43" t="s">
        <v>0</v>
      </c>
      <c r="EL367" s="16" t="str">
        <f t="shared" si="467"/>
        <v/>
      </c>
      <c r="EM367" s="43" t="s">
        <v>0</v>
      </c>
      <c r="EN367" s="16" t="str">
        <f t="shared" si="404"/>
        <v/>
      </c>
      <c r="EO367" s="43" t="s">
        <v>0</v>
      </c>
      <c r="EP367" s="167" t="str">
        <f t="shared" si="468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5"/>
        <v/>
      </c>
      <c r="P368" s="43"/>
      <c r="Q368" s="48" t="str">
        <f t="shared" si="406"/>
        <v/>
      </c>
      <c r="R368" s="69" t="str">
        <f>IF(Q368="","",IF(COUNTIF(Q$12:Q367,Q368)=0,R367+1,R367))</f>
        <v/>
      </c>
      <c r="S368" s="69" t="str">
        <f t="shared" si="407"/>
        <v/>
      </c>
      <c r="T368" s="69" t="str">
        <f t="shared" si="408"/>
        <v/>
      </c>
      <c r="U368" s="62" t="str">
        <f t="shared" si="409"/>
        <v/>
      </c>
      <c r="V368" s="43" t="s">
        <v>0</v>
      </c>
      <c r="W368" s="209" t="str">
        <f t="shared" si="410"/>
        <v/>
      </c>
      <c r="X368" s="259" t="str">
        <f t="shared" si="411"/>
        <v/>
      </c>
      <c r="Y368" s="210" t="str">
        <f t="shared" si="393"/>
        <v/>
      </c>
      <c r="Z368" s="43" t="s">
        <v>0</v>
      </c>
      <c r="AA368" s="48" t="str">
        <f t="shared" si="412"/>
        <v/>
      </c>
      <c r="AB368" s="69" t="str">
        <f t="shared" si="413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4"/>
        <v/>
      </c>
      <c r="AI368" s="43" t="s">
        <v>0</v>
      </c>
      <c r="AJ368" s="209" t="str">
        <f t="shared" si="415"/>
        <v/>
      </c>
      <c r="AK368" s="150" t="str">
        <f t="shared" si="416"/>
        <v/>
      </c>
      <c r="AL368" s="43"/>
      <c r="AM368" s="48" t="str">
        <f t="shared" si="417"/>
        <v/>
      </c>
      <c r="AN368" s="27" t="str">
        <f t="shared" si="418"/>
        <v/>
      </c>
      <c r="AO368" s="69" t="str">
        <f t="shared" si="419"/>
        <v/>
      </c>
      <c r="AP368" s="69" t="str">
        <f t="shared" si="420"/>
        <v/>
      </c>
      <c r="AQ368" s="27" t="str">
        <f t="shared" si="421"/>
        <v/>
      </c>
      <c r="AR368" s="62" t="str">
        <f t="shared" si="422"/>
        <v/>
      </c>
      <c r="AS368" s="43" t="s">
        <v>0</v>
      </c>
      <c r="AT368" s="78" t="str">
        <f t="shared" si="423"/>
        <v/>
      </c>
      <c r="AU368" s="43" t="s">
        <v>0</v>
      </c>
      <c r="AV368" s="280" t="str">
        <f t="shared" si="469"/>
        <v/>
      </c>
      <c r="AW368" s="43" t="s">
        <v>0</v>
      </c>
      <c r="AX368" s="97"/>
      <c r="AY368" s="99"/>
      <c r="AZ368" s="43" t="s">
        <v>0</v>
      </c>
      <c r="BA368" s="236" t="str">
        <f t="shared" si="424"/>
        <v/>
      </c>
      <c r="BB368" s="43" t="s">
        <v>0</v>
      </c>
      <c r="BC368" s="48" t="str">
        <f t="shared" si="425"/>
        <v/>
      </c>
      <c r="BD368" s="69" t="str">
        <f>IF(AX368&amp;AY368="","",MAX(BD$12:BD367)+1)</f>
        <v/>
      </c>
      <c r="BE368" s="248" t="str">
        <f t="shared" si="426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7"/>
        <v/>
      </c>
      <c r="BI368" s="27" t="str">
        <f t="shared" si="428"/>
        <v/>
      </c>
      <c r="BJ368" s="69" t="str">
        <f t="shared" si="429"/>
        <v/>
      </c>
      <c r="BK368" s="49" t="str">
        <f t="shared" si="430"/>
        <v/>
      </c>
      <c r="BL368" s="43" t="s">
        <v>0</v>
      </c>
      <c r="BM368" s="48" t="str">
        <f t="shared" si="431"/>
        <v/>
      </c>
      <c r="BN368" s="27" t="str">
        <f t="shared" si="432"/>
        <v/>
      </c>
      <c r="BO368" s="69" t="str">
        <f t="shared" si="433"/>
        <v/>
      </c>
      <c r="BP368" s="69" t="str">
        <f t="shared" si="394"/>
        <v/>
      </c>
      <c r="BQ368" s="27" t="str">
        <f t="shared" si="395"/>
        <v/>
      </c>
      <c r="BR368" s="27" t="str" cm="1">
        <f t="array" ref="BR368">IFERROR(""&amp;INDEX(regNatjecatelj_klub,DI368),"")</f>
        <v/>
      </c>
      <c r="BS368" s="82" t="str">
        <f t="shared" si="434"/>
        <v/>
      </c>
      <c r="BT368" s="62" t="str">
        <f t="shared" si="435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6"/>
        <v/>
      </c>
      <c r="CA368" s="27" t="str">
        <f t="shared" si="437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8"/>
        <v/>
      </c>
      <c r="CE368" s="27" t="str">
        <f>IF(BX368="","",MAX(CE$12:CE367)+1)</f>
        <v/>
      </c>
      <c r="CF368" s="27" t="str">
        <f t="shared" si="439"/>
        <v/>
      </c>
      <c r="CG368" s="62" t="str">
        <f t="shared" si="440"/>
        <v/>
      </c>
      <c r="CH368" s="43" t="s">
        <v>0</v>
      </c>
      <c r="CI368" s="16" t="str">
        <f t="shared" si="44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2"/>
        <v/>
      </c>
      <c r="CP368" s="69" t="str">
        <f t="shared" si="443"/>
        <v/>
      </c>
      <c r="CQ368" s="216" t="str">
        <f t="shared" si="444"/>
        <v/>
      </c>
      <c r="CR368" s="217" t="str">
        <f t="shared" si="392"/>
        <v/>
      </c>
      <c r="CS368" s="150" t="str">
        <f t="shared" si="396"/>
        <v/>
      </c>
      <c r="CT368" s="43" t="s">
        <v>0</v>
      </c>
      <c r="CU368" s="276" t="str">
        <f t="shared" si="445"/>
        <v xml:space="preserve">
</v>
      </c>
      <c r="CV368" s="43" t="s">
        <v>0</v>
      </c>
      <c r="CW368" s="236" t="str">
        <f t="shared" si="397"/>
        <v/>
      </c>
      <c r="CX368" t="s">
        <v>0</v>
      </c>
      <c r="CY368" s="119" t="str">
        <f t="shared" si="398"/>
        <v/>
      </c>
      <c r="CZ368" t="s">
        <v>0</v>
      </c>
      <c r="DA368" s="48" t="str">
        <f t="shared" si="399"/>
        <v/>
      </c>
      <c r="DB368" s="62" t="str">
        <f t="shared" si="400"/>
        <v/>
      </c>
      <c r="DC368" t="s">
        <v>0</v>
      </c>
      <c r="DD368" s="16" t="str">
        <f t="shared" si="446"/>
        <v/>
      </c>
      <c r="DE368" s="43" t="s">
        <v>0</v>
      </c>
      <c r="DF368" s="16" t="str">
        <f t="shared" si="447"/>
        <v/>
      </c>
      <c r="DG368" s="43" t="s">
        <v>0</v>
      </c>
      <c r="DH368" s="48" t="str">
        <f t="shared" si="448"/>
        <v/>
      </c>
      <c r="DI368" s="49" t="str">
        <f t="shared" si="449"/>
        <v/>
      </c>
      <c r="DJ368" s="43" t="s">
        <v>0</v>
      </c>
      <c r="DK368" s="48" t="str">
        <f t="shared" si="450"/>
        <v/>
      </c>
      <c r="DL368" s="49" t="str">
        <f t="shared" si="451"/>
        <v/>
      </c>
      <c r="DM368" s="43" t="s">
        <v>0</v>
      </c>
      <c r="DN368" s="48" t="str">
        <f t="shared" si="452"/>
        <v/>
      </c>
      <c r="DO368" s="49" t="str">
        <f t="shared" si="453"/>
        <v/>
      </c>
      <c r="DP368" s="43" t="s">
        <v>0</v>
      </c>
      <c r="DQ368" s="54" t="str">
        <f t="shared" si="454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5"/>
        <v/>
      </c>
      <c r="DU368" s="69" t="str">
        <f t="shared" si="401"/>
        <v/>
      </c>
      <c r="DV368" s="69" t="str">
        <f t="shared" si="456"/>
        <v/>
      </c>
      <c r="DW368" s="69" t="str">
        <f t="shared" si="457"/>
        <v/>
      </c>
      <c r="DX368" s="62" t="str">
        <f t="shared" si="458"/>
        <v/>
      </c>
      <c r="DY368" s="43" t="s">
        <v>0</v>
      </c>
      <c r="DZ368" s="54" t="str">
        <f>IF(AN368="","",MAX(DZ$12:DZ367)+1)</f>
        <v/>
      </c>
      <c r="EA368" s="69" t="str">
        <f t="shared" si="459"/>
        <v/>
      </c>
      <c r="EB368" s="69" t="str">
        <f t="shared" si="460"/>
        <v/>
      </c>
      <c r="EC368" s="69" t="str">
        <f t="shared" si="461"/>
        <v/>
      </c>
      <c r="ED368" s="69" t="str">
        <f t="shared" si="462"/>
        <v/>
      </c>
      <c r="EE368" s="69" t="str">
        <f t="shared" si="402"/>
        <v/>
      </c>
      <c r="EF368" s="69" t="str">
        <f t="shared" si="463"/>
        <v/>
      </c>
      <c r="EG368" s="69" t="str">
        <f t="shared" si="464"/>
        <v/>
      </c>
      <c r="EH368" s="69" t="str">
        <f t="shared" si="403"/>
        <v/>
      </c>
      <c r="EI368" s="69" t="str">
        <f t="shared" si="465"/>
        <v/>
      </c>
      <c r="EJ368" s="49" t="str">
        <f t="shared" si="466"/>
        <v/>
      </c>
      <c r="EK368" s="43" t="s">
        <v>0</v>
      </c>
      <c r="EL368" s="16" t="str">
        <f t="shared" si="467"/>
        <v/>
      </c>
      <c r="EM368" s="43" t="s">
        <v>0</v>
      </c>
      <c r="EN368" s="16" t="str">
        <f t="shared" si="404"/>
        <v/>
      </c>
      <c r="EO368" s="43" t="s">
        <v>0</v>
      </c>
      <c r="EP368" s="167" t="str">
        <f t="shared" si="468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5"/>
        <v/>
      </c>
      <c r="P369" s="43"/>
      <c r="Q369" s="48" t="str">
        <f t="shared" si="406"/>
        <v/>
      </c>
      <c r="R369" s="69" t="str">
        <f>IF(Q369="","",IF(COUNTIF(Q$12:Q368,Q369)=0,R368+1,R368))</f>
        <v/>
      </c>
      <c r="S369" s="69" t="str">
        <f t="shared" si="407"/>
        <v/>
      </c>
      <c r="T369" s="69" t="str">
        <f t="shared" si="408"/>
        <v/>
      </c>
      <c r="U369" s="62" t="str">
        <f t="shared" si="409"/>
        <v/>
      </c>
      <c r="V369" s="43" t="s">
        <v>0</v>
      </c>
      <c r="W369" s="209" t="str">
        <f t="shared" si="410"/>
        <v/>
      </c>
      <c r="X369" s="259" t="str">
        <f t="shared" si="411"/>
        <v/>
      </c>
      <c r="Y369" s="210" t="str">
        <f t="shared" si="393"/>
        <v/>
      </c>
      <c r="Z369" s="43" t="s">
        <v>0</v>
      </c>
      <c r="AA369" s="48" t="str">
        <f t="shared" si="412"/>
        <v/>
      </c>
      <c r="AB369" s="69" t="str">
        <f t="shared" si="413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4"/>
        <v/>
      </c>
      <c r="AI369" s="43" t="s">
        <v>0</v>
      </c>
      <c r="AJ369" s="209" t="str">
        <f t="shared" si="415"/>
        <v/>
      </c>
      <c r="AK369" s="150" t="str">
        <f t="shared" si="416"/>
        <v/>
      </c>
      <c r="AL369" s="43"/>
      <c r="AM369" s="48" t="str">
        <f t="shared" si="417"/>
        <v/>
      </c>
      <c r="AN369" s="27" t="str">
        <f t="shared" si="418"/>
        <v/>
      </c>
      <c r="AO369" s="69" t="str">
        <f t="shared" si="419"/>
        <v/>
      </c>
      <c r="AP369" s="69" t="str">
        <f t="shared" si="420"/>
        <v/>
      </c>
      <c r="AQ369" s="27" t="str">
        <f t="shared" si="421"/>
        <v/>
      </c>
      <c r="AR369" s="62" t="str">
        <f t="shared" si="422"/>
        <v/>
      </c>
      <c r="AS369" s="43" t="s">
        <v>0</v>
      </c>
      <c r="AT369" s="78" t="str">
        <f t="shared" si="423"/>
        <v/>
      </c>
      <c r="AU369" s="43" t="s">
        <v>0</v>
      </c>
      <c r="AV369" s="280" t="str">
        <f t="shared" si="469"/>
        <v/>
      </c>
      <c r="AW369" s="43" t="s">
        <v>0</v>
      </c>
      <c r="AX369" s="97"/>
      <c r="AY369" s="99"/>
      <c r="AZ369" s="43" t="s">
        <v>0</v>
      </c>
      <c r="BA369" s="236" t="str">
        <f t="shared" si="424"/>
        <v/>
      </c>
      <c r="BB369" s="43" t="s">
        <v>0</v>
      </c>
      <c r="BC369" s="48" t="str">
        <f t="shared" si="425"/>
        <v/>
      </c>
      <c r="BD369" s="69" t="str">
        <f>IF(AX369&amp;AY369="","",MAX(BD$12:BD368)+1)</f>
        <v/>
      </c>
      <c r="BE369" s="248" t="str">
        <f t="shared" si="426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7"/>
        <v/>
      </c>
      <c r="BI369" s="27" t="str">
        <f t="shared" si="428"/>
        <v/>
      </c>
      <c r="BJ369" s="69" t="str">
        <f t="shared" si="429"/>
        <v/>
      </c>
      <c r="BK369" s="49" t="str">
        <f t="shared" si="430"/>
        <v/>
      </c>
      <c r="BL369" s="43" t="s">
        <v>0</v>
      </c>
      <c r="BM369" s="48" t="str">
        <f t="shared" si="431"/>
        <v/>
      </c>
      <c r="BN369" s="27" t="str">
        <f t="shared" si="432"/>
        <v/>
      </c>
      <c r="BO369" s="69" t="str">
        <f t="shared" si="433"/>
        <v/>
      </c>
      <c r="BP369" s="69" t="str">
        <f t="shared" si="394"/>
        <v/>
      </c>
      <c r="BQ369" s="27" t="str">
        <f t="shared" si="395"/>
        <v/>
      </c>
      <c r="BR369" s="27" t="str" cm="1">
        <f t="array" ref="BR369">IFERROR(""&amp;INDEX(regNatjecatelj_klub,DI369),"")</f>
        <v/>
      </c>
      <c r="BS369" s="82" t="str">
        <f t="shared" si="434"/>
        <v/>
      </c>
      <c r="BT369" s="62" t="str">
        <f t="shared" si="435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6"/>
        <v/>
      </c>
      <c r="CA369" s="27" t="str">
        <f t="shared" si="437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8"/>
        <v/>
      </c>
      <c r="CE369" s="27" t="str">
        <f>IF(BX369="","",MAX(CE$12:CE368)+1)</f>
        <v/>
      </c>
      <c r="CF369" s="27" t="str">
        <f t="shared" si="439"/>
        <v/>
      </c>
      <c r="CG369" s="62" t="str">
        <f t="shared" si="440"/>
        <v/>
      </c>
      <c r="CH369" s="43" t="s">
        <v>0</v>
      </c>
      <c r="CI369" s="16" t="str">
        <f t="shared" si="44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2"/>
        <v/>
      </c>
      <c r="CP369" s="69" t="str">
        <f t="shared" si="443"/>
        <v/>
      </c>
      <c r="CQ369" s="216" t="str">
        <f t="shared" si="444"/>
        <v/>
      </c>
      <c r="CR369" s="217" t="str">
        <f t="shared" si="392"/>
        <v/>
      </c>
      <c r="CS369" s="150" t="str">
        <f t="shared" si="396"/>
        <v/>
      </c>
      <c r="CT369" s="43" t="s">
        <v>0</v>
      </c>
      <c r="CU369" s="276" t="str">
        <f t="shared" si="445"/>
        <v xml:space="preserve">
</v>
      </c>
      <c r="CV369" s="43" t="s">
        <v>0</v>
      </c>
      <c r="CW369" s="236" t="str">
        <f t="shared" si="397"/>
        <v/>
      </c>
      <c r="CX369" t="s">
        <v>0</v>
      </c>
      <c r="CY369" s="119" t="str">
        <f t="shared" si="398"/>
        <v/>
      </c>
      <c r="CZ369" t="s">
        <v>0</v>
      </c>
      <c r="DA369" s="48" t="str">
        <f t="shared" si="399"/>
        <v/>
      </c>
      <c r="DB369" s="62" t="str">
        <f t="shared" si="400"/>
        <v/>
      </c>
      <c r="DC369" t="s">
        <v>0</v>
      </c>
      <c r="DD369" s="16" t="str">
        <f t="shared" si="446"/>
        <v/>
      </c>
      <c r="DE369" s="43" t="s">
        <v>0</v>
      </c>
      <c r="DF369" s="16" t="str">
        <f t="shared" si="447"/>
        <v/>
      </c>
      <c r="DG369" s="43" t="s">
        <v>0</v>
      </c>
      <c r="DH369" s="48" t="str">
        <f t="shared" si="448"/>
        <v/>
      </c>
      <c r="DI369" s="49" t="str">
        <f t="shared" si="449"/>
        <v/>
      </c>
      <c r="DJ369" s="43" t="s">
        <v>0</v>
      </c>
      <c r="DK369" s="48" t="str">
        <f t="shared" si="450"/>
        <v/>
      </c>
      <c r="DL369" s="49" t="str">
        <f t="shared" si="451"/>
        <v/>
      </c>
      <c r="DM369" s="43" t="s">
        <v>0</v>
      </c>
      <c r="DN369" s="48" t="str">
        <f t="shared" si="452"/>
        <v/>
      </c>
      <c r="DO369" s="49" t="str">
        <f t="shared" si="453"/>
        <v/>
      </c>
      <c r="DP369" s="43" t="s">
        <v>0</v>
      </c>
      <c r="DQ369" s="54" t="str">
        <f t="shared" si="454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5"/>
        <v/>
      </c>
      <c r="DU369" s="69" t="str">
        <f t="shared" si="401"/>
        <v/>
      </c>
      <c r="DV369" s="69" t="str">
        <f t="shared" si="456"/>
        <v/>
      </c>
      <c r="DW369" s="69" t="str">
        <f t="shared" si="457"/>
        <v/>
      </c>
      <c r="DX369" s="62" t="str">
        <f t="shared" si="458"/>
        <v/>
      </c>
      <c r="DY369" s="43" t="s">
        <v>0</v>
      </c>
      <c r="DZ369" s="54" t="str">
        <f>IF(AN369="","",MAX(DZ$12:DZ368)+1)</f>
        <v/>
      </c>
      <c r="EA369" s="69" t="str">
        <f t="shared" si="459"/>
        <v/>
      </c>
      <c r="EB369" s="69" t="str">
        <f t="shared" si="460"/>
        <v/>
      </c>
      <c r="EC369" s="69" t="str">
        <f t="shared" si="461"/>
        <v/>
      </c>
      <c r="ED369" s="69" t="str">
        <f t="shared" si="462"/>
        <v/>
      </c>
      <c r="EE369" s="69" t="str">
        <f t="shared" si="402"/>
        <v/>
      </c>
      <c r="EF369" s="69" t="str">
        <f t="shared" si="463"/>
        <v/>
      </c>
      <c r="EG369" s="69" t="str">
        <f t="shared" si="464"/>
        <v/>
      </c>
      <c r="EH369" s="69" t="str">
        <f t="shared" si="403"/>
        <v/>
      </c>
      <c r="EI369" s="69" t="str">
        <f t="shared" si="465"/>
        <v/>
      </c>
      <c r="EJ369" s="49" t="str">
        <f t="shared" si="466"/>
        <v/>
      </c>
      <c r="EK369" s="43" t="s">
        <v>0</v>
      </c>
      <c r="EL369" s="16" t="str">
        <f t="shared" si="467"/>
        <v/>
      </c>
      <c r="EM369" s="43" t="s">
        <v>0</v>
      </c>
      <c r="EN369" s="16" t="str">
        <f t="shared" si="404"/>
        <v/>
      </c>
      <c r="EO369" s="43" t="s">
        <v>0</v>
      </c>
      <c r="EP369" s="167" t="str">
        <f t="shared" si="468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5"/>
        <v/>
      </c>
      <c r="P370" s="43"/>
      <c r="Q370" s="48" t="str">
        <f t="shared" si="406"/>
        <v/>
      </c>
      <c r="R370" s="69" t="str">
        <f>IF(Q370="","",IF(COUNTIF(Q$12:Q369,Q370)=0,R369+1,R369))</f>
        <v/>
      </c>
      <c r="S370" s="69" t="str">
        <f t="shared" si="407"/>
        <v/>
      </c>
      <c r="T370" s="69" t="str">
        <f t="shared" si="408"/>
        <v/>
      </c>
      <c r="U370" s="62" t="str">
        <f t="shared" si="409"/>
        <v/>
      </c>
      <c r="V370" s="43" t="s">
        <v>0</v>
      </c>
      <c r="W370" s="209" t="str">
        <f t="shared" si="410"/>
        <v/>
      </c>
      <c r="X370" s="259" t="str">
        <f t="shared" si="411"/>
        <v/>
      </c>
      <c r="Y370" s="210" t="str">
        <f t="shared" si="393"/>
        <v/>
      </c>
      <c r="Z370" s="43" t="s">
        <v>0</v>
      </c>
      <c r="AA370" s="48" t="str">
        <f t="shared" si="412"/>
        <v/>
      </c>
      <c r="AB370" s="69" t="str">
        <f t="shared" si="413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4"/>
        <v/>
      </c>
      <c r="AI370" s="43" t="s">
        <v>0</v>
      </c>
      <c r="AJ370" s="209" t="str">
        <f t="shared" si="415"/>
        <v/>
      </c>
      <c r="AK370" s="150" t="str">
        <f t="shared" si="416"/>
        <v/>
      </c>
      <c r="AL370" s="43"/>
      <c r="AM370" s="48" t="str">
        <f t="shared" si="417"/>
        <v/>
      </c>
      <c r="AN370" s="27" t="str">
        <f t="shared" si="418"/>
        <v/>
      </c>
      <c r="AO370" s="69" t="str">
        <f t="shared" si="419"/>
        <v/>
      </c>
      <c r="AP370" s="69" t="str">
        <f t="shared" si="420"/>
        <v/>
      </c>
      <c r="AQ370" s="27" t="str">
        <f t="shared" si="421"/>
        <v/>
      </c>
      <c r="AR370" s="62" t="str">
        <f t="shared" si="422"/>
        <v/>
      </c>
      <c r="AS370" s="43" t="s">
        <v>0</v>
      </c>
      <c r="AT370" s="78" t="str">
        <f t="shared" si="423"/>
        <v/>
      </c>
      <c r="AU370" s="43" t="s">
        <v>0</v>
      </c>
      <c r="AV370" s="280" t="str">
        <f t="shared" si="469"/>
        <v/>
      </c>
      <c r="AW370" s="43" t="s">
        <v>0</v>
      </c>
      <c r="AX370" s="97"/>
      <c r="AY370" s="99"/>
      <c r="AZ370" s="43" t="s">
        <v>0</v>
      </c>
      <c r="BA370" s="236" t="str">
        <f t="shared" si="424"/>
        <v/>
      </c>
      <c r="BB370" s="43" t="s">
        <v>0</v>
      </c>
      <c r="BC370" s="48" t="str">
        <f t="shared" si="425"/>
        <v/>
      </c>
      <c r="BD370" s="69" t="str">
        <f>IF(AX370&amp;AY370="","",MAX(BD$12:BD369)+1)</f>
        <v/>
      </c>
      <c r="BE370" s="248" t="str">
        <f t="shared" si="426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7"/>
        <v/>
      </c>
      <c r="BI370" s="27" t="str">
        <f t="shared" si="428"/>
        <v/>
      </c>
      <c r="BJ370" s="69" t="str">
        <f t="shared" si="429"/>
        <v/>
      </c>
      <c r="BK370" s="49" t="str">
        <f t="shared" si="430"/>
        <v/>
      </c>
      <c r="BL370" s="43" t="s">
        <v>0</v>
      </c>
      <c r="BM370" s="48" t="str">
        <f t="shared" si="431"/>
        <v/>
      </c>
      <c r="BN370" s="27" t="str">
        <f t="shared" si="432"/>
        <v/>
      </c>
      <c r="BO370" s="69" t="str">
        <f t="shared" si="433"/>
        <v/>
      </c>
      <c r="BP370" s="69" t="str">
        <f t="shared" si="394"/>
        <v/>
      </c>
      <c r="BQ370" s="27" t="str">
        <f t="shared" si="395"/>
        <v/>
      </c>
      <c r="BR370" s="27" t="str" cm="1">
        <f t="array" ref="BR370">IFERROR(""&amp;INDEX(regNatjecatelj_klub,DI370),"")</f>
        <v/>
      </c>
      <c r="BS370" s="82" t="str">
        <f t="shared" si="434"/>
        <v/>
      </c>
      <c r="BT370" s="62" t="str">
        <f t="shared" si="435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6"/>
        <v/>
      </c>
      <c r="CA370" s="27" t="str">
        <f t="shared" si="437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8"/>
        <v/>
      </c>
      <c r="CE370" s="27" t="str">
        <f>IF(BX370="","",MAX(CE$12:CE369)+1)</f>
        <v/>
      </c>
      <c r="CF370" s="27" t="str">
        <f t="shared" si="439"/>
        <v/>
      </c>
      <c r="CG370" s="62" t="str">
        <f t="shared" si="440"/>
        <v/>
      </c>
      <c r="CH370" s="43" t="s">
        <v>0</v>
      </c>
      <c r="CI370" s="16" t="str">
        <f t="shared" si="44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2"/>
        <v/>
      </c>
      <c r="CP370" s="69" t="str">
        <f t="shared" si="443"/>
        <v/>
      </c>
      <c r="CQ370" s="216" t="str">
        <f t="shared" si="444"/>
        <v/>
      </c>
      <c r="CR370" s="217" t="str">
        <f t="shared" si="392"/>
        <v/>
      </c>
      <c r="CS370" s="150" t="str">
        <f t="shared" si="396"/>
        <v/>
      </c>
      <c r="CT370" s="43" t="s">
        <v>0</v>
      </c>
      <c r="CU370" s="276" t="str">
        <f t="shared" si="445"/>
        <v xml:space="preserve">
</v>
      </c>
      <c r="CV370" s="43" t="s">
        <v>0</v>
      </c>
      <c r="CW370" s="236" t="str">
        <f t="shared" si="397"/>
        <v/>
      </c>
      <c r="CX370" t="s">
        <v>0</v>
      </c>
      <c r="CY370" s="119" t="str">
        <f t="shared" si="398"/>
        <v/>
      </c>
      <c r="CZ370" t="s">
        <v>0</v>
      </c>
      <c r="DA370" s="48" t="str">
        <f t="shared" si="399"/>
        <v/>
      </c>
      <c r="DB370" s="62" t="str">
        <f t="shared" si="400"/>
        <v/>
      </c>
      <c r="DC370" t="s">
        <v>0</v>
      </c>
      <c r="DD370" s="16" t="str">
        <f t="shared" si="446"/>
        <v/>
      </c>
      <c r="DE370" s="43" t="s">
        <v>0</v>
      </c>
      <c r="DF370" s="16" t="str">
        <f t="shared" si="447"/>
        <v/>
      </c>
      <c r="DG370" s="43" t="s">
        <v>0</v>
      </c>
      <c r="DH370" s="48" t="str">
        <f t="shared" si="448"/>
        <v/>
      </c>
      <c r="DI370" s="49" t="str">
        <f t="shared" si="449"/>
        <v/>
      </c>
      <c r="DJ370" s="43" t="s">
        <v>0</v>
      </c>
      <c r="DK370" s="48" t="str">
        <f t="shared" si="450"/>
        <v/>
      </c>
      <c r="DL370" s="49" t="str">
        <f t="shared" si="451"/>
        <v/>
      </c>
      <c r="DM370" s="43" t="s">
        <v>0</v>
      </c>
      <c r="DN370" s="48" t="str">
        <f t="shared" si="452"/>
        <v/>
      </c>
      <c r="DO370" s="49" t="str">
        <f t="shared" si="453"/>
        <v/>
      </c>
      <c r="DP370" s="43" t="s">
        <v>0</v>
      </c>
      <c r="DQ370" s="54" t="str">
        <f t="shared" si="454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5"/>
        <v/>
      </c>
      <c r="DU370" s="69" t="str">
        <f t="shared" si="401"/>
        <v/>
      </c>
      <c r="DV370" s="69" t="str">
        <f t="shared" si="456"/>
        <v/>
      </c>
      <c r="DW370" s="69" t="str">
        <f t="shared" si="457"/>
        <v/>
      </c>
      <c r="DX370" s="62" t="str">
        <f t="shared" si="458"/>
        <v/>
      </c>
      <c r="DY370" s="43" t="s">
        <v>0</v>
      </c>
      <c r="DZ370" s="54" t="str">
        <f>IF(AN370="","",MAX(DZ$12:DZ369)+1)</f>
        <v/>
      </c>
      <c r="EA370" s="69" t="str">
        <f t="shared" si="459"/>
        <v/>
      </c>
      <c r="EB370" s="69" t="str">
        <f t="shared" si="460"/>
        <v/>
      </c>
      <c r="EC370" s="69" t="str">
        <f t="shared" si="461"/>
        <v/>
      </c>
      <c r="ED370" s="69" t="str">
        <f t="shared" si="462"/>
        <v/>
      </c>
      <c r="EE370" s="69" t="str">
        <f t="shared" si="402"/>
        <v/>
      </c>
      <c r="EF370" s="69" t="str">
        <f t="shared" si="463"/>
        <v/>
      </c>
      <c r="EG370" s="69" t="str">
        <f t="shared" si="464"/>
        <v/>
      </c>
      <c r="EH370" s="69" t="str">
        <f t="shared" si="403"/>
        <v/>
      </c>
      <c r="EI370" s="69" t="str">
        <f t="shared" si="465"/>
        <v/>
      </c>
      <c r="EJ370" s="49" t="str">
        <f t="shared" si="466"/>
        <v/>
      </c>
      <c r="EK370" s="43" t="s">
        <v>0</v>
      </c>
      <c r="EL370" s="16" t="str">
        <f t="shared" si="467"/>
        <v/>
      </c>
      <c r="EM370" s="43" t="s">
        <v>0</v>
      </c>
      <c r="EN370" s="16" t="str">
        <f t="shared" si="404"/>
        <v/>
      </c>
      <c r="EO370" s="43" t="s">
        <v>0</v>
      </c>
      <c r="EP370" s="167" t="str">
        <f t="shared" si="468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5"/>
        <v/>
      </c>
      <c r="P371" s="43"/>
      <c r="Q371" s="48" t="str">
        <f t="shared" si="406"/>
        <v/>
      </c>
      <c r="R371" s="69" t="str">
        <f>IF(Q371="","",IF(COUNTIF(Q$12:Q370,Q371)=0,R370+1,R370))</f>
        <v/>
      </c>
      <c r="S371" s="69" t="str">
        <f t="shared" si="407"/>
        <v/>
      </c>
      <c r="T371" s="69" t="str">
        <f t="shared" si="408"/>
        <v/>
      </c>
      <c r="U371" s="62" t="str">
        <f t="shared" si="409"/>
        <v/>
      </c>
      <c r="V371" s="43" t="s">
        <v>0</v>
      </c>
      <c r="W371" s="209" t="str">
        <f t="shared" si="410"/>
        <v/>
      </c>
      <c r="X371" s="259" t="str">
        <f t="shared" si="411"/>
        <v/>
      </c>
      <c r="Y371" s="210" t="str">
        <f t="shared" si="393"/>
        <v/>
      </c>
      <c r="Z371" s="43" t="s">
        <v>0</v>
      </c>
      <c r="AA371" s="48" t="str">
        <f t="shared" si="412"/>
        <v/>
      </c>
      <c r="AB371" s="69" t="str">
        <f t="shared" si="413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4"/>
        <v/>
      </c>
      <c r="AI371" s="43" t="s">
        <v>0</v>
      </c>
      <c r="AJ371" s="209" t="str">
        <f t="shared" si="415"/>
        <v/>
      </c>
      <c r="AK371" s="150" t="str">
        <f t="shared" si="416"/>
        <v/>
      </c>
      <c r="AL371" s="43"/>
      <c r="AM371" s="48" t="str">
        <f t="shared" si="417"/>
        <v/>
      </c>
      <c r="AN371" s="27" t="str">
        <f t="shared" si="418"/>
        <v/>
      </c>
      <c r="AO371" s="69" t="str">
        <f t="shared" si="419"/>
        <v/>
      </c>
      <c r="AP371" s="69" t="str">
        <f t="shared" si="420"/>
        <v/>
      </c>
      <c r="AQ371" s="27" t="str">
        <f t="shared" si="421"/>
        <v/>
      </c>
      <c r="AR371" s="62" t="str">
        <f t="shared" si="422"/>
        <v/>
      </c>
      <c r="AS371" s="43" t="s">
        <v>0</v>
      </c>
      <c r="AT371" s="78" t="str">
        <f t="shared" si="423"/>
        <v/>
      </c>
      <c r="AU371" s="43" t="s">
        <v>0</v>
      </c>
      <c r="AV371" s="280" t="str">
        <f t="shared" si="469"/>
        <v/>
      </c>
      <c r="AW371" s="43" t="s">
        <v>0</v>
      </c>
      <c r="AX371" s="97"/>
      <c r="AY371" s="99"/>
      <c r="AZ371" s="43" t="s">
        <v>0</v>
      </c>
      <c r="BA371" s="236" t="str">
        <f t="shared" si="424"/>
        <v/>
      </c>
      <c r="BB371" s="43" t="s">
        <v>0</v>
      </c>
      <c r="BC371" s="48" t="str">
        <f t="shared" si="425"/>
        <v/>
      </c>
      <c r="BD371" s="69" t="str">
        <f>IF(AX371&amp;AY371="","",MAX(BD$12:BD370)+1)</f>
        <v/>
      </c>
      <c r="BE371" s="248" t="str">
        <f t="shared" si="426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7"/>
        <v/>
      </c>
      <c r="BI371" s="27" t="str">
        <f t="shared" si="428"/>
        <v/>
      </c>
      <c r="BJ371" s="69" t="str">
        <f t="shared" si="429"/>
        <v/>
      </c>
      <c r="BK371" s="49" t="str">
        <f t="shared" si="430"/>
        <v/>
      </c>
      <c r="BL371" s="43" t="s">
        <v>0</v>
      </c>
      <c r="BM371" s="48" t="str">
        <f t="shared" si="431"/>
        <v/>
      </c>
      <c r="BN371" s="27" t="str">
        <f t="shared" si="432"/>
        <v/>
      </c>
      <c r="BO371" s="69" t="str">
        <f t="shared" si="433"/>
        <v/>
      </c>
      <c r="BP371" s="69" t="str">
        <f t="shared" si="394"/>
        <v/>
      </c>
      <c r="BQ371" s="27" t="str">
        <f t="shared" si="395"/>
        <v/>
      </c>
      <c r="BR371" s="27" t="str" cm="1">
        <f t="array" ref="BR371">IFERROR(""&amp;INDEX(regNatjecatelj_klub,DI371),"")</f>
        <v/>
      </c>
      <c r="BS371" s="82" t="str">
        <f t="shared" si="434"/>
        <v/>
      </c>
      <c r="BT371" s="62" t="str">
        <f t="shared" si="435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6"/>
        <v/>
      </c>
      <c r="CA371" s="27" t="str">
        <f t="shared" si="437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8"/>
        <v/>
      </c>
      <c r="CE371" s="27" t="str">
        <f>IF(BX371="","",MAX(CE$12:CE370)+1)</f>
        <v/>
      </c>
      <c r="CF371" s="27" t="str">
        <f t="shared" si="439"/>
        <v/>
      </c>
      <c r="CG371" s="62" t="str">
        <f t="shared" si="440"/>
        <v/>
      </c>
      <c r="CH371" s="43" t="s">
        <v>0</v>
      </c>
      <c r="CI371" s="16" t="str">
        <f t="shared" si="44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2"/>
        <v/>
      </c>
      <c r="CP371" s="69" t="str">
        <f t="shared" si="443"/>
        <v/>
      </c>
      <c r="CQ371" s="216" t="str">
        <f t="shared" si="444"/>
        <v/>
      </c>
      <c r="CR371" s="217" t="str">
        <f t="shared" si="392"/>
        <v/>
      </c>
      <c r="CS371" s="150" t="str">
        <f t="shared" si="396"/>
        <v/>
      </c>
      <c r="CT371" s="43" t="s">
        <v>0</v>
      </c>
      <c r="CU371" s="276" t="str">
        <f t="shared" si="445"/>
        <v xml:space="preserve">
</v>
      </c>
      <c r="CV371" s="43" t="s">
        <v>0</v>
      </c>
      <c r="CW371" s="236" t="str">
        <f t="shared" si="397"/>
        <v/>
      </c>
      <c r="CX371" t="s">
        <v>0</v>
      </c>
      <c r="CY371" s="119" t="str">
        <f t="shared" si="398"/>
        <v/>
      </c>
      <c r="CZ371" t="s">
        <v>0</v>
      </c>
      <c r="DA371" s="48" t="str">
        <f t="shared" si="399"/>
        <v/>
      </c>
      <c r="DB371" s="62" t="str">
        <f t="shared" si="400"/>
        <v/>
      </c>
      <c r="DC371" t="s">
        <v>0</v>
      </c>
      <c r="DD371" s="16" t="str">
        <f t="shared" si="446"/>
        <v/>
      </c>
      <c r="DE371" s="43" t="s">
        <v>0</v>
      </c>
      <c r="DF371" s="16" t="str">
        <f t="shared" si="447"/>
        <v/>
      </c>
      <c r="DG371" s="43" t="s">
        <v>0</v>
      </c>
      <c r="DH371" s="48" t="str">
        <f t="shared" si="448"/>
        <v/>
      </c>
      <c r="DI371" s="49" t="str">
        <f t="shared" si="449"/>
        <v/>
      </c>
      <c r="DJ371" s="43" t="s">
        <v>0</v>
      </c>
      <c r="DK371" s="48" t="str">
        <f t="shared" si="450"/>
        <v/>
      </c>
      <c r="DL371" s="49" t="str">
        <f t="shared" si="451"/>
        <v/>
      </c>
      <c r="DM371" s="43" t="s">
        <v>0</v>
      </c>
      <c r="DN371" s="48" t="str">
        <f t="shared" si="452"/>
        <v/>
      </c>
      <c r="DO371" s="49" t="str">
        <f t="shared" si="453"/>
        <v/>
      </c>
      <c r="DP371" s="43" t="s">
        <v>0</v>
      </c>
      <c r="DQ371" s="54" t="str">
        <f t="shared" si="454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5"/>
        <v/>
      </c>
      <c r="DU371" s="69" t="str">
        <f t="shared" si="401"/>
        <v/>
      </c>
      <c r="DV371" s="69" t="str">
        <f t="shared" si="456"/>
        <v/>
      </c>
      <c r="DW371" s="69" t="str">
        <f t="shared" si="457"/>
        <v/>
      </c>
      <c r="DX371" s="62" t="str">
        <f t="shared" si="458"/>
        <v/>
      </c>
      <c r="DY371" s="43" t="s">
        <v>0</v>
      </c>
      <c r="DZ371" s="54" t="str">
        <f>IF(AN371="","",MAX(DZ$12:DZ370)+1)</f>
        <v/>
      </c>
      <c r="EA371" s="69" t="str">
        <f t="shared" si="459"/>
        <v/>
      </c>
      <c r="EB371" s="69" t="str">
        <f t="shared" si="460"/>
        <v/>
      </c>
      <c r="EC371" s="69" t="str">
        <f t="shared" si="461"/>
        <v/>
      </c>
      <c r="ED371" s="69" t="str">
        <f t="shared" si="462"/>
        <v/>
      </c>
      <c r="EE371" s="69" t="str">
        <f t="shared" si="402"/>
        <v/>
      </c>
      <c r="EF371" s="69" t="str">
        <f t="shared" si="463"/>
        <v/>
      </c>
      <c r="EG371" s="69" t="str">
        <f t="shared" si="464"/>
        <v/>
      </c>
      <c r="EH371" s="69" t="str">
        <f t="shared" si="403"/>
        <v/>
      </c>
      <c r="EI371" s="69" t="str">
        <f t="shared" si="465"/>
        <v/>
      </c>
      <c r="EJ371" s="49" t="str">
        <f t="shared" si="466"/>
        <v/>
      </c>
      <c r="EK371" s="43" t="s">
        <v>0</v>
      </c>
      <c r="EL371" s="16" t="str">
        <f t="shared" si="467"/>
        <v/>
      </c>
      <c r="EM371" s="43" t="s">
        <v>0</v>
      </c>
      <c r="EN371" s="16" t="str">
        <f t="shared" si="404"/>
        <v/>
      </c>
      <c r="EO371" s="43" t="s">
        <v>0</v>
      </c>
      <c r="EP371" s="167" t="str">
        <f t="shared" si="468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5"/>
        <v/>
      </c>
      <c r="P372" s="43"/>
      <c r="Q372" s="48" t="str">
        <f t="shared" si="406"/>
        <v/>
      </c>
      <c r="R372" s="69" t="str">
        <f>IF(Q372="","",IF(COUNTIF(Q$12:Q371,Q372)=0,R371+1,R371))</f>
        <v/>
      </c>
      <c r="S372" s="69" t="str">
        <f t="shared" si="407"/>
        <v/>
      </c>
      <c r="T372" s="69" t="str">
        <f t="shared" si="408"/>
        <v/>
      </c>
      <c r="U372" s="62" t="str">
        <f t="shared" si="409"/>
        <v/>
      </c>
      <c r="V372" s="43" t="s">
        <v>0</v>
      </c>
      <c r="W372" s="209" t="str">
        <f t="shared" si="410"/>
        <v/>
      </c>
      <c r="X372" s="259" t="str">
        <f t="shared" si="411"/>
        <v/>
      </c>
      <c r="Y372" s="210" t="str">
        <f t="shared" si="393"/>
        <v/>
      </c>
      <c r="Z372" s="43" t="s">
        <v>0</v>
      </c>
      <c r="AA372" s="48" t="str">
        <f t="shared" si="412"/>
        <v/>
      </c>
      <c r="AB372" s="69" t="str">
        <f t="shared" si="413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4"/>
        <v/>
      </c>
      <c r="AI372" s="43" t="s">
        <v>0</v>
      </c>
      <c r="AJ372" s="209" t="str">
        <f t="shared" si="415"/>
        <v/>
      </c>
      <c r="AK372" s="150" t="str">
        <f t="shared" si="416"/>
        <v/>
      </c>
      <c r="AL372" s="43"/>
      <c r="AM372" s="48" t="str">
        <f t="shared" si="417"/>
        <v/>
      </c>
      <c r="AN372" s="27" t="str">
        <f t="shared" si="418"/>
        <v/>
      </c>
      <c r="AO372" s="69" t="str">
        <f t="shared" si="419"/>
        <v/>
      </c>
      <c r="AP372" s="69" t="str">
        <f t="shared" si="420"/>
        <v/>
      </c>
      <c r="AQ372" s="27" t="str">
        <f t="shared" si="421"/>
        <v/>
      </c>
      <c r="AR372" s="62" t="str">
        <f t="shared" si="422"/>
        <v/>
      </c>
      <c r="AS372" s="43" t="s">
        <v>0</v>
      </c>
      <c r="AT372" s="78" t="str">
        <f t="shared" si="423"/>
        <v/>
      </c>
      <c r="AU372" s="43" t="s">
        <v>0</v>
      </c>
      <c r="AV372" s="280" t="str">
        <f t="shared" si="469"/>
        <v/>
      </c>
      <c r="AW372" s="43" t="s">
        <v>0</v>
      </c>
      <c r="AX372" s="97"/>
      <c r="AY372" s="99"/>
      <c r="AZ372" s="43" t="s">
        <v>0</v>
      </c>
      <c r="BA372" s="236" t="str">
        <f t="shared" si="424"/>
        <v/>
      </c>
      <c r="BB372" s="43" t="s">
        <v>0</v>
      </c>
      <c r="BC372" s="48" t="str">
        <f t="shared" si="425"/>
        <v/>
      </c>
      <c r="BD372" s="69" t="str">
        <f>IF(AX372&amp;AY372="","",MAX(BD$12:BD371)+1)</f>
        <v/>
      </c>
      <c r="BE372" s="248" t="str">
        <f t="shared" si="426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7"/>
        <v/>
      </c>
      <c r="BI372" s="27" t="str">
        <f t="shared" si="428"/>
        <v/>
      </c>
      <c r="BJ372" s="69" t="str">
        <f t="shared" si="429"/>
        <v/>
      </c>
      <c r="BK372" s="49" t="str">
        <f t="shared" si="430"/>
        <v/>
      </c>
      <c r="BL372" s="43" t="s">
        <v>0</v>
      </c>
      <c r="BM372" s="48" t="str">
        <f t="shared" si="431"/>
        <v/>
      </c>
      <c r="BN372" s="27" t="str">
        <f t="shared" si="432"/>
        <v/>
      </c>
      <c r="BO372" s="69" t="str">
        <f t="shared" si="433"/>
        <v/>
      </c>
      <c r="BP372" s="69" t="str">
        <f t="shared" si="394"/>
        <v/>
      </c>
      <c r="BQ372" s="27" t="str">
        <f t="shared" si="395"/>
        <v/>
      </c>
      <c r="BR372" s="27" t="str" cm="1">
        <f t="array" ref="BR372">IFERROR(""&amp;INDEX(regNatjecatelj_klub,DI372),"")</f>
        <v/>
      </c>
      <c r="BS372" s="82" t="str">
        <f t="shared" si="434"/>
        <v/>
      </c>
      <c r="BT372" s="62" t="str">
        <f t="shared" si="435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6"/>
        <v/>
      </c>
      <c r="CA372" s="27" t="str">
        <f t="shared" si="437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8"/>
        <v/>
      </c>
      <c r="CE372" s="27" t="str">
        <f>IF(BX372="","",MAX(CE$12:CE371)+1)</f>
        <v/>
      </c>
      <c r="CF372" s="27" t="str">
        <f t="shared" si="439"/>
        <v/>
      </c>
      <c r="CG372" s="62" t="str">
        <f t="shared" si="440"/>
        <v/>
      </c>
      <c r="CH372" s="43" t="s">
        <v>0</v>
      </c>
      <c r="CI372" s="16" t="str">
        <f t="shared" si="44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2"/>
        <v/>
      </c>
      <c r="CP372" s="69" t="str">
        <f t="shared" si="443"/>
        <v/>
      </c>
      <c r="CQ372" s="216" t="str">
        <f t="shared" si="444"/>
        <v/>
      </c>
      <c r="CR372" s="217" t="str">
        <f t="shared" si="392"/>
        <v/>
      </c>
      <c r="CS372" s="150" t="str">
        <f t="shared" si="396"/>
        <v/>
      </c>
      <c r="CT372" s="43" t="s">
        <v>0</v>
      </c>
      <c r="CU372" s="276" t="str">
        <f t="shared" si="445"/>
        <v xml:space="preserve">
</v>
      </c>
      <c r="CV372" s="43" t="s">
        <v>0</v>
      </c>
      <c r="CW372" s="236" t="str">
        <f t="shared" si="397"/>
        <v/>
      </c>
      <c r="CX372" t="s">
        <v>0</v>
      </c>
      <c r="CY372" s="119" t="str">
        <f t="shared" si="398"/>
        <v/>
      </c>
      <c r="CZ372" t="s">
        <v>0</v>
      </c>
      <c r="DA372" s="48" t="str">
        <f t="shared" si="399"/>
        <v/>
      </c>
      <c r="DB372" s="62" t="str">
        <f t="shared" si="400"/>
        <v/>
      </c>
      <c r="DC372" t="s">
        <v>0</v>
      </c>
      <c r="DD372" s="16" t="str">
        <f t="shared" si="446"/>
        <v/>
      </c>
      <c r="DE372" s="43" t="s">
        <v>0</v>
      </c>
      <c r="DF372" s="16" t="str">
        <f t="shared" si="447"/>
        <v/>
      </c>
      <c r="DG372" s="43" t="s">
        <v>0</v>
      </c>
      <c r="DH372" s="48" t="str">
        <f t="shared" si="448"/>
        <v/>
      </c>
      <c r="DI372" s="49" t="str">
        <f t="shared" si="449"/>
        <v/>
      </c>
      <c r="DJ372" s="43" t="s">
        <v>0</v>
      </c>
      <c r="DK372" s="48" t="str">
        <f t="shared" si="450"/>
        <v/>
      </c>
      <c r="DL372" s="49" t="str">
        <f t="shared" si="451"/>
        <v/>
      </c>
      <c r="DM372" s="43" t="s">
        <v>0</v>
      </c>
      <c r="DN372" s="48" t="str">
        <f t="shared" si="452"/>
        <v/>
      </c>
      <c r="DO372" s="49" t="str">
        <f t="shared" si="453"/>
        <v/>
      </c>
      <c r="DP372" s="43" t="s">
        <v>0</v>
      </c>
      <c r="DQ372" s="54" t="str">
        <f t="shared" si="454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5"/>
        <v/>
      </c>
      <c r="DU372" s="69" t="str">
        <f t="shared" si="401"/>
        <v/>
      </c>
      <c r="DV372" s="69" t="str">
        <f t="shared" si="456"/>
        <v/>
      </c>
      <c r="DW372" s="69" t="str">
        <f t="shared" si="457"/>
        <v/>
      </c>
      <c r="DX372" s="62" t="str">
        <f t="shared" si="458"/>
        <v/>
      </c>
      <c r="DY372" s="43" t="s">
        <v>0</v>
      </c>
      <c r="DZ372" s="54" t="str">
        <f>IF(AN372="","",MAX(DZ$12:DZ371)+1)</f>
        <v/>
      </c>
      <c r="EA372" s="69" t="str">
        <f t="shared" si="459"/>
        <v/>
      </c>
      <c r="EB372" s="69" t="str">
        <f t="shared" si="460"/>
        <v/>
      </c>
      <c r="EC372" s="69" t="str">
        <f t="shared" si="461"/>
        <v/>
      </c>
      <c r="ED372" s="69" t="str">
        <f t="shared" si="462"/>
        <v/>
      </c>
      <c r="EE372" s="69" t="str">
        <f t="shared" si="402"/>
        <v/>
      </c>
      <c r="EF372" s="69" t="str">
        <f t="shared" si="463"/>
        <v/>
      </c>
      <c r="EG372" s="69" t="str">
        <f t="shared" si="464"/>
        <v/>
      </c>
      <c r="EH372" s="69" t="str">
        <f t="shared" si="403"/>
        <v/>
      </c>
      <c r="EI372" s="69" t="str">
        <f t="shared" si="465"/>
        <v/>
      </c>
      <c r="EJ372" s="49" t="str">
        <f t="shared" si="466"/>
        <v/>
      </c>
      <c r="EK372" s="43" t="s">
        <v>0</v>
      </c>
      <c r="EL372" s="16" t="str">
        <f t="shared" si="467"/>
        <v/>
      </c>
      <c r="EM372" s="43" t="s">
        <v>0</v>
      </c>
      <c r="EN372" s="16" t="str">
        <f t="shared" si="404"/>
        <v/>
      </c>
      <c r="EO372" s="43" t="s">
        <v>0</v>
      </c>
      <c r="EP372" s="167" t="str">
        <f t="shared" si="468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5"/>
        <v/>
      </c>
      <c r="P373" s="43"/>
      <c r="Q373" s="48" t="str">
        <f t="shared" si="406"/>
        <v/>
      </c>
      <c r="R373" s="69" t="str">
        <f>IF(Q373="","",IF(COUNTIF(Q$12:Q372,Q373)=0,R372+1,R372))</f>
        <v/>
      </c>
      <c r="S373" s="69" t="str">
        <f t="shared" si="407"/>
        <v/>
      </c>
      <c r="T373" s="69" t="str">
        <f t="shared" si="408"/>
        <v/>
      </c>
      <c r="U373" s="62" t="str">
        <f t="shared" si="409"/>
        <v/>
      </c>
      <c r="V373" s="43" t="s">
        <v>0</v>
      </c>
      <c r="W373" s="209" t="str">
        <f t="shared" si="410"/>
        <v/>
      </c>
      <c r="X373" s="259" t="str">
        <f t="shared" si="411"/>
        <v/>
      </c>
      <c r="Y373" s="210" t="str">
        <f t="shared" si="393"/>
        <v/>
      </c>
      <c r="Z373" s="43" t="s">
        <v>0</v>
      </c>
      <c r="AA373" s="48" t="str">
        <f t="shared" si="412"/>
        <v/>
      </c>
      <c r="AB373" s="69" t="str">
        <f t="shared" si="413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4"/>
        <v/>
      </c>
      <c r="AI373" s="43" t="s">
        <v>0</v>
      </c>
      <c r="AJ373" s="209" t="str">
        <f t="shared" si="415"/>
        <v/>
      </c>
      <c r="AK373" s="150" t="str">
        <f t="shared" si="416"/>
        <v/>
      </c>
      <c r="AL373" s="43"/>
      <c r="AM373" s="48" t="str">
        <f t="shared" si="417"/>
        <v/>
      </c>
      <c r="AN373" s="27" t="str">
        <f t="shared" si="418"/>
        <v/>
      </c>
      <c r="AO373" s="69" t="str">
        <f t="shared" si="419"/>
        <v/>
      </c>
      <c r="AP373" s="69" t="str">
        <f t="shared" si="420"/>
        <v/>
      </c>
      <c r="AQ373" s="27" t="str">
        <f t="shared" si="421"/>
        <v/>
      </c>
      <c r="AR373" s="62" t="str">
        <f t="shared" si="422"/>
        <v/>
      </c>
      <c r="AS373" s="43" t="s">
        <v>0</v>
      </c>
      <c r="AT373" s="78" t="str">
        <f t="shared" si="423"/>
        <v/>
      </c>
      <c r="AU373" s="43" t="s">
        <v>0</v>
      </c>
      <c r="AV373" s="280" t="str">
        <f t="shared" si="469"/>
        <v/>
      </c>
      <c r="AW373" s="43" t="s">
        <v>0</v>
      </c>
      <c r="AX373" s="97"/>
      <c r="AY373" s="99"/>
      <c r="AZ373" s="43" t="s">
        <v>0</v>
      </c>
      <c r="BA373" s="236" t="str">
        <f t="shared" si="424"/>
        <v/>
      </c>
      <c r="BB373" s="43" t="s">
        <v>0</v>
      </c>
      <c r="BC373" s="48" t="str">
        <f t="shared" si="425"/>
        <v/>
      </c>
      <c r="BD373" s="69" t="str">
        <f>IF(AX373&amp;AY373="","",MAX(BD$12:BD372)+1)</f>
        <v/>
      </c>
      <c r="BE373" s="248" t="str">
        <f t="shared" si="426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7"/>
        <v/>
      </c>
      <c r="BI373" s="27" t="str">
        <f t="shared" si="428"/>
        <v/>
      </c>
      <c r="BJ373" s="69" t="str">
        <f t="shared" si="429"/>
        <v/>
      </c>
      <c r="BK373" s="49" t="str">
        <f t="shared" si="430"/>
        <v/>
      </c>
      <c r="BL373" s="43" t="s">
        <v>0</v>
      </c>
      <c r="BM373" s="48" t="str">
        <f t="shared" si="431"/>
        <v/>
      </c>
      <c r="BN373" s="27" t="str">
        <f t="shared" si="432"/>
        <v/>
      </c>
      <c r="BO373" s="69" t="str">
        <f t="shared" si="433"/>
        <v/>
      </c>
      <c r="BP373" s="69" t="str">
        <f t="shared" si="394"/>
        <v/>
      </c>
      <c r="BQ373" s="27" t="str">
        <f t="shared" si="395"/>
        <v/>
      </c>
      <c r="BR373" s="27" t="str" cm="1">
        <f t="array" ref="BR373">IFERROR(""&amp;INDEX(regNatjecatelj_klub,DI373),"")</f>
        <v/>
      </c>
      <c r="BS373" s="82" t="str">
        <f t="shared" si="434"/>
        <v/>
      </c>
      <c r="BT373" s="62" t="str">
        <f t="shared" si="435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6"/>
        <v/>
      </c>
      <c r="CA373" s="27" t="str">
        <f t="shared" si="437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8"/>
        <v/>
      </c>
      <c r="CE373" s="27" t="str">
        <f>IF(BX373="","",MAX(CE$12:CE372)+1)</f>
        <v/>
      </c>
      <c r="CF373" s="27" t="str">
        <f t="shared" si="439"/>
        <v/>
      </c>
      <c r="CG373" s="62" t="str">
        <f t="shared" si="440"/>
        <v/>
      </c>
      <c r="CH373" s="43" t="s">
        <v>0</v>
      </c>
      <c r="CI373" s="16" t="str">
        <f t="shared" si="44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2"/>
        <v/>
      </c>
      <c r="CP373" s="69" t="str">
        <f t="shared" si="443"/>
        <v/>
      </c>
      <c r="CQ373" s="216" t="str">
        <f t="shared" si="444"/>
        <v/>
      </c>
      <c r="CR373" s="217" t="str">
        <f t="shared" si="392"/>
        <v/>
      </c>
      <c r="CS373" s="150" t="str">
        <f t="shared" si="396"/>
        <v/>
      </c>
      <c r="CT373" s="43" t="s">
        <v>0</v>
      </c>
      <c r="CU373" s="276" t="str">
        <f t="shared" si="445"/>
        <v xml:space="preserve">
</v>
      </c>
      <c r="CV373" s="43" t="s">
        <v>0</v>
      </c>
      <c r="CW373" s="236" t="str">
        <f t="shared" si="397"/>
        <v/>
      </c>
      <c r="CX373" t="s">
        <v>0</v>
      </c>
      <c r="CY373" s="119" t="str">
        <f t="shared" si="398"/>
        <v/>
      </c>
      <c r="CZ373" t="s">
        <v>0</v>
      </c>
      <c r="DA373" s="48" t="str">
        <f t="shared" si="399"/>
        <v/>
      </c>
      <c r="DB373" s="62" t="str">
        <f t="shared" si="400"/>
        <v/>
      </c>
      <c r="DC373" t="s">
        <v>0</v>
      </c>
      <c r="DD373" s="16" t="str">
        <f t="shared" si="446"/>
        <v/>
      </c>
      <c r="DE373" s="43" t="s">
        <v>0</v>
      </c>
      <c r="DF373" s="16" t="str">
        <f t="shared" si="447"/>
        <v/>
      </c>
      <c r="DG373" s="43" t="s">
        <v>0</v>
      </c>
      <c r="DH373" s="48" t="str">
        <f t="shared" si="448"/>
        <v/>
      </c>
      <c r="DI373" s="49" t="str">
        <f t="shared" si="449"/>
        <v/>
      </c>
      <c r="DJ373" s="43" t="s">
        <v>0</v>
      </c>
      <c r="DK373" s="48" t="str">
        <f t="shared" si="450"/>
        <v/>
      </c>
      <c r="DL373" s="49" t="str">
        <f t="shared" si="451"/>
        <v/>
      </c>
      <c r="DM373" s="43" t="s">
        <v>0</v>
      </c>
      <c r="DN373" s="48" t="str">
        <f t="shared" si="452"/>
        <v/>
      </c>
      <c r="DO373" s="49" t="str">
        <f t="shared" si="453"/>
        <v/>
      </c>
      <c r="DP373" s="43" t="s">
        <v>0</v>
      </c>
      <c r="DQ373" s="54" t="str">
        <f t="shared" si="454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5"/>
        <v/>
      </c>
      <c r="DU373" s="69" t="str">
        <f t="shared" si="401"/>
        <v/>
      </c>
      <c r="DV373" s="69" t="str">
        <f t="shared" si="456"/>
        <v/>
      </c>
      <c r="DW373" s="69" t="str">
        <f t="shared" si="457"/>
        <v/>
      </c>
      <c r="DX373" s="62" t="str">
        <f t="shared" si="458"/>
        <v/>
      </c>
      <c r="DY373" s="43" t="s">
        <v>0</v>
      </c>
      <c r="DZ373" s="54" t="str">
        <f>IF(AN373="","",MAX(DZ$12:DZ372)+1)</f>
        <v/>
      </c>
      <c r="EA373" s="69" t="str">
        <f t="shared" si="459"/>
        <v/>
      </c>
      <c r="EB373" s="69" t="str">
        <f t="shared" si="460"/>
        <v/>
      </c>
      <c r="EC373" s="69" t="str">
        <f t="shared" si="461"/>
        <v/>
      </c>
      <c r="ED373" s="69" t="str">
        <f t="shared" si="462"/>
        <v/>
      </c>
      <c r="EE373" s="69" t="str">
        <f t="shared" si="402"/>
        <v/>
      </c>
      <c r="EF373" s="69" t="str">
        <f t="shared" si="463"/>
        <v/>
      </c>
      <c r="EG373" s="69" t="str">
        <f t="shared" si="464"/>
        <v/>
      </c>
      <c r="EH373" s="69" t="str">
        <f t="shared" si="403"/>
        <v/>
      </c>
      <c r="EI373" s="69" t="str">
        <f t="shared" si="465"/>
        <v/>
      </c>
      <c r="EJ373" s="49" t="str">
        <f t="shared" si="466"/>
        <v/>
      </c>
      <c r="EK373" s="43" t="s">
        <v>0</v>
      </c>
      <c r="EL373" s="16" t="str">
        <f t="shared" si="467"/>
        <v/>
      </c>
      <c r="EM373" s="43" t="s">
        <v>0</v>
      </c>
      <c r="EN373" s="16" t="str">
        <f t="shared" si="404"/>
        <v/>
      </c>
      <c r="EO373" s="43" t="s">
        <v>0</v>
      </c>
      <c r="EP373" s="167" t="str">
        <f t="shared" si="468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5"/>
        <v/>
      </c>
      <c r="P374" s="43"/>
      <c r="Q374" s="48" t="str">
        <f t="shared" si="406"/>
        <v/>
      </c>
      <c r="R374" s="69" t="str">
        <f>IF(Q374="","",IF(COUNTIF(Q$12:Q373,Q374)=0,R373+1,R373))</f>
        <v/>
      </c>
      <c r="S374" s="69" t="str">
        <f t="shared" si="407"/>
        <v/>
      </c>
      <c r="T374" s="69" t="str">
        <f t="shared" si="408"/>
        <v/>
      </c>
      <c r="U374" s="62" t="str">
        <f t="shared" si="409"/>
        <v/>
      </c>
      <c r="V374" s="43" t="s">
        <v>0</v>
      </c>
      <c r="W374" s="209" t="str">
        <f t="shared" si="410"/>
        <v/>
      </c>
      <c r="X374" s="259" t="str">
        <f t="shared" si="411"/>
        <v/>
      </c>
      <c r="Y374" s="210" t="str">
        <f t="shared" si="393"/>
        <v/>
      </c>
      <c r="Z374" s="43" t="s">
        <v>0</v>
      </c>
      <c r="AA374" s="48" t="str">
        <f t="shared" si="412"/>
        <v/>
      </c>
      <c r="AB374" s="69" t="str">
        <f t="shared" si="413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4"/>
        <v/>
      </c>
      <c r="AI374" s="43" t="s">
        <v>0</v>
      </c>
      <c r="AJ374" s="209" t="str">
        <f t="shared" si="415"/>
        <v/>
      </c>
      <c r="AK374" s="150" t="str">
        <f t="shared" si="416"/>
        <v/>
      </c>
      <c r="AL374" s="43"/>
      <c r="AM374" s="48" t="str">
        <f t="shared" si="417"/>
        <v/>
      </c>
      <c r="AN374" s="27" t="str">
        <f t="shared" si="418"/>
        <v/>
      </c>
      <c r="AO374" s="69" t="str">
        <f t="shared" si="419"/>
        <v/>
      </c>
      <c r="AP374" s="69" t="str">
        <f t="shared" si="420"/>
        <v/>
      </c>
      <c r="AQ374" s="27" t="str">
        <f t="shared" si="421"/>
        <v/>
      </c>
      <c r="AR374" s="62" t="str">
        <f t="shared" si="422"/>
        <v/>
      </c>
      <c r="AS374" s="43" t="s">
        <v>0</v>
      </c>
      <c r="AT374" s="78" t="str">
        <f t="shared" si="423"/>
        <v/>
      </c>
      <c r="AU374" s="43" t="s">
        <v>0</v>
      </c>
      <c r="AV374" s="280" t="str">
        <f t="shared" si="469"/>
        <v/>
      </c>
      <c r="AW374" s="43" t="s">
        <v>0</v>
      </c>
      <c r="AX374" s="97"/>
      <c r="AY374" s="99"/>
      <c r="AZ374" s="43" t="s">
        <v>0</v>
      </c>
      <c r="BA374" s="236" t="str">
        <f t="shared" si="424"/>
        <v/>
      </c>
      <c r="BB374" s="43" t="s">
        <v>0</v>
      </c>
      <c r="BC374" s="48" t="str">
        <f t="shared" si="425"/>
        <v/>
      </c>
      <c r="BD374" s="69" t="str">
        <f>IF(AX374&amp;AY374="","",MAX(BD$12:BD373)+1)</f>
        <v/>
      </c>
      <c r="BE374" s="248" t="str">
        <f t="shared" si="426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7"/>
        <v/>
      </c>
      <c r="BI374" s="27" t="str">
        <f t="shared" si="428"/>
        <v/>
      </c>
      <c r="BJ374" s="69" t="str">
        <f t="shared" si="429"/>
        <v/>
      </c>
      <c r="BK374" s="49" t="str">
        <f t="shared" si="430"/>
        <v/>
      </c>
      <c r="BL374" s="43" t="s">
        <v>0</v>
      </c>
      <c r="BM374" s="48" t="str">
        <f t="shared" si="431"/>
        <v/>
      </c>
      <c r="BN374" s="27" t="str">
        <f t="shared" si="432"/>
        <v/>
      </c>
      <c r="BO374" s="69" t="str">
        <f t="shared" si="433"/>
        <v/>
      </c>
      <c r="BP374" s="69" t="str">
        <f t="shared" si="394"/>
        <v/>
      </c>
      <c r="BQ374" s="27" t="str">
        <f t="shared" si="395"/>
        <v/>
      </c>
      <c r="BR374" s="27" t="str" cm="1">
        <f t="array" ref="BR374">IFERROR(""&amp;INDEX(regNatjecatelj_klub,DI374),"")</f>
        <v/>
      </c>
      <c r="BS374" s="82" t="str">
        <f t="shared" si="434"/>
        <v/>
      </c>
      <c r="BT374" s="62" t="str">
        <f t="shared" si="435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6"/>
        <v/>
      </c>
      <c r="CA374" s="27" t="str">
        <f t="shared" si="437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8"/>
        <v/>
      </c>
      <c r="CE374" s="27" t="str">
        <f>IF(BX374="","",MAX(CE$12:CE373)+1)</f>
        <v/>
      </c>
      <c r="CF374" s="27" t="str">
        <f t="shared" si="439"/>
        <v/>
      </c>
      <c r="CG374" s="62" t="str">
        <f t="shared" si="440"/>
        <v/>
      </c>
      <c r="CH374" s="43" t="s">
        <v>0</v>
      </c>
      <c r="CI374" s="16" t="str">
        <f t="shared" si="44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2"/>
        <v/>
      </c>
      <c r="CP374" s="69" t="str">
        <f t="shared" si="443"/>
        <v/>
      </c>
      <c r="CQ374" s="216" t="str">
        <f t="shared" si="444"/>
        <v/>
      </c>
      <c r="CR374" s="217" t="str">
        <f t="shared" si="392"/>
        <v/>
      </c>
      <c r="CS374" s="150" t="str">
        <f t="shared" si="396"/>
        <v/>
      </c>
      <c r="CT374" s="43" t="s">
        <v>0</v>
      </c>
      <c r="CU374" s="276" t="str">
        <f t="shared" si="445"/>
        <v xml:space="preserve">
</v>
      </c>
      <c r="CV374" s="43" t="s">
        <v>0</v>
      </c>
      <c r="CW374" s="236" t="str">
        <f t="shared" si="397"/>
        <v/>
      </c>
      <c r="CX374" t="s">
        <v>0</v>
      </c>
      <c r="CY374" s="119" t="str">
        <f t="shared" si="398"/>
        <v/>
      </c>
      <c r="CZ374" t="s">
        <v>0</v>
      </c>
      <c r="DA374" s="48" t="str">
        <f t="shared" si="399"/>
        <v/>
      </c>
      <c r="DB374" s="62" t="str">
        <f t="shared" si="400"/>
        <v/>
      </c>
      <c r="DC374" t="s">
        <v>0</v>
      </c>
      <c r="DD374" s="16" t="str">
        <f t="shared" si="446"/>
        <v/>
      </c>
      <c r="DE374" s="43" t="s">
        <v>0</v>
      </c>
      <c r="DF374" s="16" t="str">
        <f t="shared" si="447"/>
        <v/>
      </c>
      <c r="DG374" s="43" t="s">
        <v>0</v>
      </c>
      <c r="DH374" s="48" t="str">
        <f t="shared" si="448"/>
        <v/>
      </c>
      <c r="DI374" s="49" t="str">
        <f t="shared" si="449"/>
        <v/>
      </c>
      <c r="DJ374" s="43" t="s">
        <v>0</v>
      </c>
      <c r="DK374" s="48" t="str">
        <f t="shared" si="450"/>
        <v/>
      </c>
      <c r="DL374" s="49" t="str">
        <f t="shared" si="451"/>
        <v/>
      </c>
      <c r="DM374" s="43" t="s">
        <v>0</v>
      </c>
      <c r="DN374" s="48" t="str">
        <f t="shared" si="452"/>
        <v/>
      </c>
      <c r="DO374" s="49" t="str">
        <f t="shared" si="453"/>
        <v/>
      </c>
      <c r="DP374" s="43" t="s">
        <v>0</v>
      </c>
      <c r="DQ374" s="54" t="str">
        <f t="shared" si="454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5"/>
        <v/>
      </c>
      <c r="DU374" s="69" t="str">
        <f t="shared" si="401"/>
        <v/>
      </c>
      <c r="DV374" s="69" t="str">
        <f t="shared" si="456"/>
        <v/>
      </c>
      <c r="DW374" s="69" t="str">
        <f t="shared" si="457"/>
        <v/>
      </c>
      <c r="DX374" s="62" t="str">
        <f t="shared" si="458"/>
        <v/>
      </c>
      <c r="DY374" s="43" t="s">
        <v>0</v>
      </c>
      <c r="DZ374" s="54" t="str">
        <f>IF(AN374="","",MAX(DZ$12:DZ373)+1)</f>
        <v/>
      </c>
      <c r="EA374" s="69" t="str">
        <f t="shared" si="459"/>
        <v/>
      </c>
      <c r="EB374" s="69" t="str">
        <f t="shared" si="460"/>
        <v/>
      </c>
      <c r="EC374" s="69" t="str">
        <f t="shared" si="461"/>
        <v/>
      </c>
      <c r="ED374" s="69" t="str">
        <f t="shared" si="462"/>
        <v/>
      </c>
      <c r="EE374" s="69" t="str">
        <f t="shared" si="402"/>
        <v/>
      </c>
      <c r="EF374" s="69" t="str">
        <f t="shared" si="463"/>
        <v/>
      </c>
      <c r="EG374" s="69" t="str">
        <f t="shared" si="464"/>
        <v/>
      </c>
      <c r="EH374" s="69" t="str">
        <f t="shared" si="403"/>
        <v/>
      </c>
      <c r="EI374" s="69" t="str">
        <f t="shared" si="465"/>
        <v/>
      </c>
      <c r="EJ374" s="49" t="str">
        <f t="shared" si="466"/>
        <v/>
      </c>
      <c r="EK374" s="43" t="s">
        <v>0</v>
      </c>
      <c r="EL374" s="16" t="str">
        <f t="shared" si="467"/>
        <v/>
      </c>
      <c r="EM374" s="43" t="s">
        <v>0</v>
      </c>
      <c r="EN374" s="16" t="str">
        <f t="shared" si="404"/>
        <v/>
      </c>
      <c r="EO374" s="43" t="s">
        <v>0</v>
      </c>
      <c r="EP374" s="167" t="str">
        <f t="shared" si="468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5"/>
        <v/>
      </c>
      <c r="P375" s="43"/>
      <c r="Q375" s="48" t="str">
        <f t="shared" si="406"/>
        <v/>
      </c>
      <c r="R375" s="69" t="str">
        <f>IF(Q375="","",IF(COUNTIF(Q$12:Q374,Q375)=0,R374+1,R374))</f>
        <v/>
      </c>
      <c r="S375" s="69" t="str">
        <f t="shared" si="407"/>
        <v/>
      </c>
      <c r="T375" s="69" t="str">
        <f t="shared" si="408"/>
        <v/>
      </c>
      <c r="U375" s="62" t="str">
        <f t="shared" si="409"/>
        <v/>
      </c>
      <c r="V375" s="43" t="s">
        <v>0</v>
      </c>
      <c r="W375" s="209" t="str">
        <f t="shared" si="410"/>
        <v/>
      </c>
      <c r="X375" s="259" t="str">
        <f t="shared" si="411"/>
        <v/>
      </c>
      <c r="Y375" s="210" t="str">
        <f t="shared" si="393"/>
        <v/>
      </c>
      <c r="Z375" s="43" t="s">
        <v>0</v>
      </c>
      <c r="AA375" s="48" t="str">
        <f t="shared" si="412"/>
        <v/>
      </c>
      <c r="AB375" s="69" t="str">
        <f t="shared" si="413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4"/>
        <v/>
      </c>
      <c r="AI375" s="43" t="s">
        <v>0</v>
      </c>
      <c r="AJ375" s="209" t="str">
        <f t="shared" si="415"/>
        <v/>
      </c>
      <c r="AK375" s="150" t="str">
        <f t="shared" si="416"/>
        <v/>
      </c>
      <c r="AL375" s="43"/>
      <c r="AM375" s="48" t="str">
        <f t="shared" si="417"/>
        <v/>
      </c>
      <c r="AN375" s="27" t="str">
        <f t="shared" si="418"/>
        <v/>
      </c>
      <c r="AO375" s="69" t="str">
        <f t="shared" si="419"/>
        <v/>
      </c>
      <c r="AP375" s="69" t="str">
        <f t="shared" si="420"/>
        <v/>
      </c>
      <c r="AQ375" s="27" t="str">
        <f t="shared" si="421"/>
        <v/>
      </c>
      <c r="AR375" s="62" t="str">
        <f t="shared" si="422"/>
        <v/>
      </c>
      <c r="AS375" s="43" t="s">
        <v>0</v>
      </c>
      <c r="AT375" s="78" t="str">
        <f t="shared" si="423"/>
        <v/>
      </c>
      <c r="AU375" s="43" t="s">
        <v>0</v>
      </c>
      <c r="AV375" s="280" t="str">
        <f t="shared" si="469"/>
        <v/>
      </c>
      <c r="AW375" s="43" t="s">
        <v>0</v>
      </c>
      <c r="AX375" s="97"/>
      <c r="AY375" s="99"/>
      <c r="AZ375" s="43" t="s">
        <v>0</v>
      </c>
      <c r="BA375" s="236" t="str">
        <f t="shared" si="424"/>
        <v/>
      </c>
      <c r="BB375" s="43" t="s">
        <v>0</v>
      </c>
      <c r="BC375" s="48" t="str">
        <f t="shared" si="425"/>
        <v/>
      </c>
      <c r="BD375" s="69" t="str">
        <f>IF(AX375&amp;AY375="","",MAX(BD$12:BD374)+1)</f>
        <v/>
      </c>
      <c r="BE375" s="248" t="str">
        <f t="shared" si="426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7"/>
        <v/>
      </c>
      <c r="BI375" s="27" t="str">
        <f t="shared" si="428"/>
        <v/>
      </c>
      <c r="BJ375" s="69" t="str">
        <f t="shared" si="429"/>
        <v/>
      </c>
      <c r="BK375" s="49" t="str">
        <f t="shared" si="430"/>
        <v/>
      </c>
      <c r="BL375" s="43" t="s">
        <v>0</v>
      </c>
      <c r="BM375" s="48" t="str">
        <f t="shared" si="431"/>
        <v/>
      </c>
      <c r="BN375" s="27" t="str">
        <f t="shared" si="432"/>
        <v/>
      </c>
      <c r="BO375" s="69" t="str">
        <f t="shared" si="433"/>
        <v/>
      </c>
      <c r="BP375" s="69" t="str">
        <f t="shared" si="394"/>
        <v/>
      </c>
      <c r="BQ375" s="27" t="str">
        <f t="shared" si="395"/>
        <v/>
      </c>
      <c r="BR375" s="27" t="str" cm="1">
        <f t="array" ref="BR375">IFERROR(""&amp;INDEX(regNatjecatelj_klub,DI375),"")</f>
        <v/>
      </c>
      <c r="BS375" s="82" t="str">
        <f t="shared" si="434"/>
        <v/>
      </c>
      <c r="BT375" s="62" t="str">
        <f t="shared" si="435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6"/>
        <v/>
      </c>
      <c r="CA375" s="27" t="str">
        <f t="shared" si="437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8"/>
        <v/>
      </c>
      <c r="CE375" s="27" t="str">
        <f>IF(BX375="","",MAX(CE$12:CE374)+1)</f>
        <v/>
      </c>
      <c r="CF375" s="27" t="str">
        <f t="shared" si="439"/>
        <v/>
      </c>
      <c r="CG375" s="62" t="str">
        <f t="shared" si="440"/>
        <v/>
      </c>
      <c r="CH375" s="43" t="s">
        <v>0</v>
      </c>
      <c r="CI375" s="16" t="str">
        <f t="shared" si="44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2"/>
        <v/>
      </c>
      <c r="CP375" s="69" t="str">
        <f t="shared" si="443"/>
        <v/>
      </c>
      <c r="CQ375" s="216" t="str">
        <f t="shared" si="444"/>
        <v/>
      </c>
      <c r="CR375" s="217" t="str">
        <f t="shared" si="392"/>
        <v/>
      </c>
      <c r="CS375" s="150" t="str">
        <f t="shared" si="396"/>
        <v/>
      </c>
      <c r="CT375" s="43" t="s">
        <v>0</v>
      </c>
      <c r="CU375" s="276" t="str">
        <f t="shared" si="445"/>
        <v xml:space="preserve">
</v>
      </c>
      <c r="CV375" s="43" t="s">
        <v>0</v>
      </c>
      <c r="CW375" s="236" t="str">
        <f t="shared" si="397"/>
        <v/>
      </c>
      <c r="CX375" t="s">
        <v>0</v>
      </c>
      <c r="CY375" s="119" t="str">
        <f t="shared" si="398"/>
        <v/>
      </c>
      <c r="CZ375" t="s">
        <v>0</v>
      </c>
      <c r="DA375" s="48" t="str">
        <f t="shared" si="399"/>
        <v/>
      </c>
      <c r="DB375" s="62" t="str">
        <f t="shared" si="400"/>
        <v/>
      </c>
      <c r="DC375" t="s">
        <v>0</v>
      </c>
      <c r="DD375" s="16" t="str">
        <f t="shared" si="446"/>
        <v/>
      </c>
      <c r="DE375" s="43" t="s">
        <v>0</v>
      </c>
      <c r="DF375" s="16" t="str">
        <f t="shared" si="447"/>
        <v/>
      </c>
      <c r="DG375" s="43" t="s">
        <v>0</v>
      </c>
      <c r="DH375" s="48" t="str">
        <f t="shared" si="448"/>
        <v/>
      </c>
      <c r="DI375" s="49" t="str">
        <f t="shared" si="449"/>
        <v/>
      </c>
      <c r="DJ375" s="43" t="s">
        <v>0</v>
      </c>
      <c r="DK375" s="48" t="str">
        <f t="shared" si="450"/>
        <v/>
      </c>
      <c r="DL375" s="49" t="str">
        <f t="shared" si="451"/>
        <v/>
      </c>
      <c r="DM375" s="43" t="s">
        <v>0</v>
      </c>
      <c r="DN375" s="48" t="str">
        <f t="shared" si="452"/>
        <v/>
      </c>
      <c r="DO375" s="49" t="str">
        <f t="shared" si="453"/>
        <v/>
      </c>
      <c r="DP375" s="43" t="s">
        <v>0</v>
      </c>
      <c r="DQ375" s="54" t="str">
        <f t="shared" si="454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5"/>
        <v/>
      </c>
      <c r="DU375" s="69" t="str">
        <f t="shared" si="401"/>
        <v/>
      </c>
      <c r="DV375" s="69" t="str">
        <f t="shared" si="456"/>
        <v/>
      </c>
      <c r="DW375" s="69" t="str">
        <f t="shared" si="457"/>
        <v/>
      </c>
      <c r="DX375" s="62" t="str">
        <f t="shared" si="458"/>
        <v/>
      </c>
      <c r="DY375" s="43" t="s">
        <v>0</v>
      </c>
      <c r="DZ375" s="54" t="str">
        <f>IF(AN375="","",MAX(DZ$12:DZ374)+1)</f>
        <v/>
      </c>
      <c r="EA375" s="69" t="str">
        <f t="shared" si="459"/>
        <v/>
      </c>
      <c r="EB375" s="69" t="str">
        <f t="shared" si="460"/>
        <v/>
      </c>
      <c r="EC375" s="69" t="str">
        <f t="shared" si="461"/>
        <v/>
      </c>
      <c r="ED375" s="69" t="str">
        <f t="shared" si="462"/>
        <v/>
      </c>
      <c r="EE375" s="69" t="str">
        <f t="shared" si="402"/>
        <v/>
      </c>
      <c r="EF375" s="69" t="str">
        <f t="shared" si="463"/>
        <v/>
      </c>
      <c r="EG375" s="69" t="str">
        <f t="shared" si="464"/>
        <v/>
      </c>
      <c r="EH375" s="69" t="str">
        <f t="shared" si="403"/>
        <v/>
      </c>
      <c r="EI375" s="69" t="str">
        <f t="shared" si="465"/>
        <v/>
      </c>
      <c r="EJ375" s="49" t="str">
        <f t="shared" si="466"/>
        <v/>
      </c>
      <c r="EK375" s="43" t="s">
        <v>0</v>
      </c>
      <c r="EL375" s="16" t="str">
        <f t="shared" si="467"/>
        <v/>
      </c>
      <c r="EM375" s="43" t="s">
        <v>0</v>
      </c>
      <c r="EN375" s="16" t="str">
        <f t="shared" si="404"/>
        <v/>
      </c>
      <c r="EO375" s="43" t="s">
        <v>0</v>
      </c>
      <c r="EP375" s="167" t="str">
        <f t="shared" si="468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5"/>
        <v/>
      </c>
      <c r="P376" s="43"/>
      <c r="Q376" s="48" t="str">
        <f t="shared" si="406"/>
        <v/>
      </c>
      <c r="R376" s="69" t="str">
        <f>IF(Q376="","",IF(COUNTIF(Q$12:Q375,Q376)=0,R375+1,R375))</f>
        <v/>
      </c>
      <c r="S376" s="69" t="str">
        <f t="shared" si="407"/>
        <v/>
      </c>
      <c r="T376" s="69" t="str">
        <f t="shared" si="408"/>
        <v/>
      </c>
      <c r="U376" s="62" t="str">
        <f t="shared" si="409"/>
        <v/>
      </c>
      <c r="V376" s="43" t="s">
        <v>0</v>
      </c>
      <c r="W376" s="209" t="str">
        <f t="shared" si="410"/>
        <v/>
      </c>
      <c r="X376" s="259" t="str">
        <f t="shared" si="411"/>
        <v/>
      </c>
      <c r="Y376" s="210" t="str">
        <f t="shared" si="393"/>
        <v/>
      </c>
      <c r="Z376" s="43" t="s">
        <v>0</v>
      </c>
      <c r="AA376" s="48" t="str">
        <f t="shared" si="412"/>
        <v/>
      </c>
      <c r="AB376" s="69" t="str">
        <f t="shared" si="413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4"/>
        <v/>
      </c>
      <c r="AI376" s="43" t="s">
        <v>0</v>
      </c>
      <c r="AJ376" s="209" t="str">
        <f t="shared" si="415"/>
        <v/>
      </c>
      <c r="AK376" s="150" t="str">
        <f t="shared" si="416"/>
        <v/>
      </c>
      <c r="AL376" s="43"/>
      <c r="AM376" s="48" t="str">
        <f t="shared" si="417"/>
        <v/>
      </c>
      <c r="AN376" s="27" t="str">
        <f t="shared" si="418"/>
        <v/>
      </c>
      <c r="AO376" s="69" t="str">
        <f t="shared" si="419"/>
        <v/>
      </c>
      <c r="AP376" s="69" t="str">
        <f t="shared" si="420"/>
        <v/>
      </c>
      <c r="AQ376" s="27" t="str">
        <f t="shared" si="421"/>
        <v/>
      </c>
      <c r="AR376" s="62" t="str">
        <f t="shared" si="422"/>
        <v/>
      </c>
      <c r="AS376" s="43" t="s">
        <v>0</v>
      </c>
      <c r="AT376" s="78" t="str">
        <f t="shared" si="423"/>
        <v/>
      </c>
      <c r="AU376" s="43" t="s">
        <v>0</v>
      </c>
      <c r="AV376" s="280" t="str">
        <f t="shared" si="469"/>
        <v/>
      </c>
      <c r="AW376" s="43" t="s">
        <v>0</v>
      </c>
      <c r="AX376" s="97"/>
      <c r="AY376" s="99"/>
      <c r="AZ376" s="43" t="s">
        <v>0</v>
      </c>
      <c r="BA376" s="236" t="str">
        <f t="shared" si="424"/>
        <v/>
      </c>
      <c r="BB376" s="43" t="s">
        <v>0</v>
      </c>
      <c r="BC376" s="48" t="str">
        <f t="shared" si="425"/>
        <v/>
      </c>
      <c r="BD376" s="69" t="str">
        <f>IF(AX376&amp;AY376="","",MAX(BD$12:BD375)+1)</f>
        <v/>
      </c>
      <c r="BE376" s="248" t="str">
        <f t="shared" si="426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7"/>
        <v/>
      </c>
      <c r="BI376" s="27" t="str">
        <f t="shared" si="428"/>
        <v/>
      </c>
      <c r="BJ376" s="69" t="str">
        <f t="shared" si="429"/>
        <v/>
      </c>
      <c r="BK376" s="49" t="str">
        <f t="shared" si="430"/>
        <v/>
      </c>
      <c r="BL376" s="43" t="s">
        <v>0</v>
      </c>
      <c r="BM376" s="48" t="str">
        <f t="shared" si="431"/>
        <v/>
      </c>
      <c r="BN376" s="27" t="str">
        <f t="shared" si="432"/>
        <v/>
      </c>
      <c r="BO376" s="69" t="str">
        <f t="shared" si="433"/>
        <v/>
      </c>
      <c r="BP376" s="69" t="str">
        <f t="shared" si="394"/>
        <v/>
      </c>
      <c r="BQ376" s="27" t="str">
        <f t="shared" si="395"/>
        <v/>
      </c>
      <c r="BR376" s="27" t="str" cm="1">
        <f t="array" ref="BR376">IFERROR(""&amp;INDEX(regNatjecatelj_klub,DI376),"")</f>
        <v/>
      </c>
      <c r="BS376" s="82" t="str">
        <f t="shared" si="434"/>
        <v/>
      </c>
      <c r="BT376" s="62" t="str">
        <f t="shared" si="435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6"/>
        <v/>
      </c>
      <c r="CA376" s="27" t="str">
        <f t="shared" si="437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8"/>
        <v/>
      </c>
      <c r="CE376" s="27" t="str">
        <f>IF(BX376="","",MAX(CE$12:CE375)+1)</f>
        <v/>
      </c>
      <c r="CF376" s="27" t="str">
        <f t="shared" si="439"/>
        <v/>
      </c>
      <c r="CG376" s="62" t="str">
        <f t="shared" si="440"/>
        <v/>
      </c>
      <c r="CH376" s="43" t="s">
        <v>0</v>
      </c>
      <c r="CI376" s="16" t="str">
        <f t="shared" si="44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2"/>
        <v/>
      </c>
      <c r="CP376" s="69" t="str">
        <f t="shared" si="443"/>
        <v/>
      </c>
      <c r="CQ376" s="216" t="str">
        <f t="shared" si="444"/>
        <v/>
      </c>
      <c r="CR376" s="217" t="str">
        <f t="shared" si="392"/>
        <v/>
      </c>
      <c r="CS376" s="150" t="str">
        <f t="shared" si="396"/>
        <v/>
      </c>
      <c r="CT376" s="43" t="s">
        <v>0</v>
      </c>
      <c r="CU376" s="276" t="str">
        <f t="shared" si="445"/>
        <v xml:space="preserve">
</v>
      </c>
      <c r="CV376" s="43" t="s">
        <v>0</v>
      </c>
      <c r="CW376" s="236" t="str">
        <f t="shared" si="397"/>
        <v/>
      </c>
      <c r="CX376" t="s">
        <v>0</v>
      </c>
      <c r="CY376" s="119" t="str">
        <f t="shared" si="398"/>
        <v/>
      </c>
      <c r="CZ376" t="s">
        <v>0</v>
      </c>
      <c r="DA376" s="48" t="str">
        <f t="shared" si="399"/>
        <v/>
      </c>
      <c r="DB376" s="62" t="str">
        <f t="shared" si="400"/>
        <v/>
      </c>
      <c r="DC376" t="s">
        <v>0</v>
      </c>
      <c r="DD376" s="16" t="str">
        <f t="shared" si="446"/>
        <v/>
      </c>
      <c r="DE376" s="43" t="s">
        <v>0</v>
      </c>
      <c r="DF376" s="16" t="str">
        <f t="shared" si="447"/>
        <v/>
      </c>
      <c r="DG376" s="43" t="s">
        <v>0</v>
      </c>
      <c r="DH376" s="48" t="str">
        <f t="shared" si="448"/>
        <v/>
      </c>
      <c r="DI376" s="49" t="str">
        <f t="shared" si="449"/>
        <v/>
      </c>
      <c r="DJ376" s="43" t="s">
        <v>0</v>
      </c>
      <c r="DK376" s="48" t="str">
        <f t="shared" si="450"/>
        <v/>
      </c>
      <c r="DL376" s="49" t="str">
        <f t="shared" si="451"/>
        <v/>
      </c>
      <c r="DM376" s="43" t="s">
        <v>0</v>
      </c>
      <c r="DN376" s="48" t="str">
        <f t="shared" si="452"/>
        <v/>
      </c>
      <c r="DO376" s="49" t="str">
        <f t="shared" si="453"/>
        <v/>
      </c>
      <c r="DP376" s="43" t="s">
        <v>0</v>
      </c>
      <c r="DQ376" s="54" t="str">
        <f t="shared" si="454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5"/>
        <v/>
      </c>
      <c r="DU376" s="69" t="str">
        <f t="shared" si="401"/>
        <v/>
      </c>
      <c r="DV376" s="69" t="str">
        <f t="shared" si="456"/>
        <v/>
      </c>
      <c r="DW376" s="69" t="str">
        <f t="shared" si="457"/>
        <v/>
      </c>
      <c r="DX376" s="62" t="str">
        <f t="shared" si="458"/>
        <v/>
      </c>
      <c r="DY376" s="43" t="s">
        <v>0</v>
      </c>
      <c r="DZ376" s="54" t="str">
        <f>IF(AN376="","",MAX(DZ$12:DZ375)+1)</f>
        <v/>
      </c>
      <c r="EA376" s="69" t="str">
        <f t="shared" si="459"/>
        <v/>
      </c>
      <c r="EB376" s="69" t="str">
        <f t="shared" si="460"/>
        <v/>
      </c>
      <c r="EC376" s="69" t="str">
        <f t="shared" si="461"/>
        <v/>
      </c>
      <c r="ED376" s="69" t="str">
        <f t="shared" si="462"/>
        <v/>
      </c>
      <c r="EE376" s="69" t="str">
        <f t="shared" si="402"/>
        <v/>
      </c>
      <c r="EF376" s="69" t="str">
        <f t="shared" si="463"/>
        <v/>
      </c>
      <c r="EG376" s="69" t="str">
        <f t="shared" si="464"/>
        <v/>
      </c>
      <c r="EH376" s="69" t="str">
        <f t="shared" si="403"/>
        <v/>
      </c>
      <c r="EI376" s="69" t="str">
        <f t="shared" si="465"/>
        <v/>
      </c>
      <c r="EJ376" s="49" t="str">
        <f t="shared" si="466"/>
        <v/>
      </c>
      <c r="EK376" s="43" t="s">
        <v>0</v>
      </c>
      <c r="EL376" s="16" t="str">
        <f t="shared" si="467"/>
        <v/>
      </c>
      <c r="EM376" s="43" t="s">
        <v>0</v>
      </c>
      <c r="EN376" s="16" t="str">
        <f t="shared" si="404"/>
        <v/>
      </c>
      <c r="EO376" s="43" t="s">
        <v>0</v>
      </c>
      <c r="EP376" s="167" t="str">
        <f t="shared" si="468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5"/>
        <v/>
      </c>
      <c r="P377" s="43"/>
      <c r="Q377" s="48" t="str">
        <f t="shared" si="406"/>
        <v/>
      </c>
      <c r="R377" s="69" t="str">
        <f>IF(Q377="","",IF(COUNTIF(Q$12:Q376,Q377)=0,R376+1,R376))</f>
        <v/>
      </c>
      <c r="S377" s="69" t="str">
        <f t="shared" si="407"/>
        <v/>
      </c>
      <c r="T377" s="69" t="str">
        <f t="shared" si="408"/>
        <v/>
      </c>
      <c r="U377" s="62" t="str">
        <f t="shared" si="409"/>
        <v/>
      </c>
      <c r="V377" s="43" t="s">
        <v>0</v>
      </c>
      <c r="W377" s="209" t="str">
        <f t="shared" si="410"/>
        <v/>
      </c>
      <c r="X377" s="259" t="str">
        <f t="shared" si="411"/>
        <v/>
      </c>
      <c r="Y377" s="210" t="str">
        <f t="shared" si="393"/>
        <v/>
      </c>
      <c r="Z377" s="43" t="s">
        <v>0</v>
      </c>
      <c r="AA377" s="48" t="str">
        <f t="shared" si="412"/>
        <v/>
      </c>
      <c r="AB377" s="69" t="str">
        <f t="shared" si="413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4"/>
        <v/>
      </c>
      <c r="AI377" s="43" t="s">
        <v>0</v>
      </c>
      <c r="AJ377" s="209" t="str">
        <f t="shared" si="415"/>
        <v/>
      </c>
      <c r="AK377" s="150" t="str">
        <f t="shared" si="416"/>
        <v/>
      </c>
      <c r="AL377" s="43"/>
      <c r="AM377" s="48" t="str">
        <f t="shared" si="417"/>
        <v/>
      </c>
      <c r="AN377" s="27" t="str">
        <f t="shared" si="418"/>
        <v/>
      </c>
      <c r="AO377" s="69" t="str">
        <f t="shared" si="419"/>
        <v/>
      </c>
      <c r="AP377" s="69" t="str">
        <f t="shared" si="420"/>
        <v/>
      </c>
      <c r="AQ377" s="27" t="str">
        <f t="shared" si="421"/>
        <v/>
      </c>
      <c r="AR377" s="62" t="str">
        <f t="shared" si="422"/>
        <v/>
      </c>
      <c r="AS377" s="43" t="s">
        <v>0</v>
      </c>
      <c r="AT377" s="78" t="str">
        <f t="shared" si="423"/>
        <v/>
      </c>
      <c r="AU377" s="43" t="s">
        <v>0</v>
      </c>
      <c r="AV377" s="280" t="str">
        <f t="shared" si="469"/>
        <v/>
      </c>
      <c r="AW377" s="43" t="s">
        <v>0</v>
      </c>
      <c r="AX377" s="97"/>
      <c r="AY377" s="99"/>
      <c r="AZ377" s="43" t="s">
        <v>0</v>
      </c>
      <c r="BA377" s="236" t="str">
        <f t="shared" si="424"/>
        <v/>
      </c>
      <c r="BB377" s="43" t="s">
        <v>0</v>
      </c>
      <c r="BC377" s="48" t="str">
        <f t="shared" si="425"/>
        <v/>
      </c>
      <c r="BD377" s="69" t="str">
        <f>IF(AX377&amp;AY377="","",MAX(BD$12:BD376)+1)</f>
        <v/>
      </c>
      <c r="BE377" s="248" t="str">
        <f t="shared" si="426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7"/>
        <v/>
      </c>
      <c r="BI377" s="27" t="str">
        <f t="shared" si="428"/>
        <v/>
      </c>
      <c r="BJ377" s="69" t="str">
        <f t="shared" si="429"/>
        <v/>
      </c>
      <c r="BK377" s="49" t="str">
        <f t="shared" si="430"/>
        <v/>
      </c>
      <c r="BL377" s="43" t="s">
        <v>0</v>
      </c>
      <c r="BM377" s="48" t="str">
        <f t="shared" si="431"/>
        <v/>
      </c>
      <c r="BN377" s="27" t="str">
        <f t="shared" si="432"/>
        <v/>
      </c>
      <c r="BO377" s="69" t="str">
        <f t="shared" si="433"/>
        <v/>
      </c>
      <c r="BP377" s="69" t="str">
        <f t="shared" si="394"/>
        <v/>
      </c>
      <c r="BQ377" s="27" t="str">
        <f t="shared" si="395"/>
        <v/>
      </c>
      <c r="BR377" s="27" t="str" cm="1">
        <f t="array" ref="BR377">IFERROR(""&amp;INDEX(regNatjecatelj_klub,DI377),"")</f>
        <v/>
      </c>
      <c r="BS377" s="82" t="str">
        <f t="shared" si="434"/>
        <v/>
      </c>
      <c r="BT377" s="62" t="str">
        <f t="shared" si="435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6"/>
        <v/>
      </c>
      <c r="CA377" s="27" t="str">
        <f t="shared" si="437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8"/>
        <v/>
      </c>
      <c r="CE377" s="27" t="str">
        <f>IF(BX377="","",MAX(CE$12:CE376)+1)</f>
        <v/>
      </c>
      <c r="CF377" s="27" t="str">
        <f t="shared" si="439"/>
        <v/>
      </c>
      <c r="CG377" s="62" t="str">
        <f t="shared" si="440"/>
        <v/>
      </c>
      <c r="CH377" s="43" t="s">
        <v>0</v>
      </c>
      <c r="CI377" s="16" t="str">
        <f t="shared" si="44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2"/>
        <v/>
      </c>
      <c r="CP377" s="69" t="str">
        <f t="shared" si="443"/>
        <v/>
      </c>
      <c r="CQ377" s="216" t="str">
        <f t="shared" si="444"/>
        <v/>
      </c>
      <c r="CR377" s="217" t="str">
        <f t="shared" ref="CR377:CR412" si="470">IF(CO377="","",IF(VALUE(LEFT(CO377,SEARCH(":",CO377)-1))&gt;999,59999,VALUE(LEFT(CO377,SEARCH(":",CO377)-1))*60+VALUE(RIGHT(CO377,2))))</f>
        <v/>
      </c>
      <c r="CS377" s="150" t="str">
        <f t="shared" si="396"/>
        <v/>
      </c>
      <c r="CT377" s="43" t="s">
        <v>0</v>
      </c>
      <c r="CU377" s="276" t="str">
        <f t="shared" si="445"/>
        <v xml:space="preserve">
</v>
      </c>
      <c r="CV377" s="43" t="s">
        <v>0</v>
      </c>
      <c r="CW377" s="236" t="str">
        <f t="shared" si="397"/>
        <v/>
      </c>
      <c r="CX377" t="s">
        <v>0</v>
      </c>
      <c r="CY377" s="119" t="str">
        <f t="shared" si="398"/>
        <v/>
      </c>
      <c r="CZ377" t="s">
        <v>0</v>
      </c>
      <c r="DA377" s="48" t="str">
        <f t="shared" si="399"/>
        <v/>
      </c>
      <c r="DB377" s="62" t="str">
        <f t="shared" si="400"/>
        <v/>
      </c>
      <c r="DC377" t="s">
        <v>0</v>
      </c>
      <c r="DD377" s="16" t="str">
        <f t="shared" si="446"/>
        <v/>
      </c>
      <c r="DE377" s="43" t="s">
        <v>0</v>
      </c>
      <c r="DF377" s="16" t="str">
        <f t="shared" si="447"/>
        <v/>
      </c>
      <c r="DG377" s="43" t="s">
        <v>0</v>
      </c>
      <c r="DH377" s="48" t="str">
        <f t="shared" si="448"/>
        <v/>
      </c>
      <c r="DI377" s="49" t="str">
        <f t="shared" si="449"/>
        <v/>
      </c>
      <c r="DJ377" s="43" t="s">
        <v>0</v>
      </c>
      <c r="DK377" s="48" t="str">
        <f t="shared" si="450"/>
        <v/>
      </c>
      <c r="DL377" s="49" t="str">
        <f t="shared" si="451"/>
        <v/>
      </c>
      <c r="DM377" s="43" t="s">
        <v>0</v>
      </c>
      <c r="DN377" s="48" t="str">
        <f t="shared" si="452"/>
        <v/>
      </c>
      <c r="DO377" s="49" t="str">
        <f t="shared" si="453"/>
        <v/>
      </c>
      <c r="DP377" s="43" t="s">
        <v>0</v>
      </c>
      <c r="DQ377" s="54" t="str">
        <f t="shared" si="454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5"/>
        <v/>
      </c>
      <c r="DU377" s="69" t="str">
        <f t="shared" si="401"/>
        <v/>
      </c>
      <c r="DV377" s="69" t="str">
        <f t="shared" si="456"/>
        <v/>
      </c>
      <c r="DW377" s="69" t="str">
        <f t="shared" si="457"/>
        <v/>
      </c>
      <c r="DX377" s="62" t="str">
        <f t="shared" si="458"/>
        <v/>
      </c>
      <c r="DY377" s="43" t="s">
        <v>0</v>
      </c>
      <c r="DZ377" s="54" t="str">
        <f>IF(AN377="","",MAX(DZ$12:DZ376)+1)</f>
        <v/>
      </c>
      <c r="EA377" s="69" t="str">
        <f t="shared" si="459"/>
        <v/>
      </c>
      <c r="EB377" s="69" t="str">
        <f t="shared" si="460"/>
        <v/>
      </c>
      <c r="EC377" s="69" t="str">
        <f t="shared" si="461"/>
        <v/>
      </c>
      <c r="ED377" s="69" t="str">
        <f t="shared" si="462"/>
        <v/>
      </c>
      <c r="EE377" s="69" t="str">
        <f t="shared" si="402"/>
        <v/>
      </c>
      <c r="EF377" s="69" t="str">
        <f t="shared" si="463"/>
        <v/>
      </c>
      <c r="EG377" s="69" t="str">
        <f t="shared" si="464"/>
        <v/>
      </c>
      <c r="EH377" s="69" t="str">
        <f t="shared" si="403"/>
        <v/>
      </c>
      <c r="EI377" s="69" t="str">
        <f t="shared" si="465"/>
        <v/>
      </c>
      <c r="EJ377" s="49" t="str">
        <f t="shared" si="466"/>
        <v/>
      </c>
      <c r="EK377" s="43" t="s">
        <v>0</v>
      </c>
      <c r="EL377" s="16" t="str">
        <f t="shared" si="467"/>
        <v/>
      </c>
      <c r="EM377" s="43" t="s">
        <v>0</v>
      </c>
      <c r="EN377" s="16" t="str">
        <f t="shared" si="404"/>
        <v/>
      </c>
      <c r="EO377" s="43" t="s">
        <v>0</v>
      </c>
      <c r="EP377" s="167" t="str">
        <f t="shared" si="468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5"/>
        <v/>
      </c>
      <c r="P378" s="43"/>
      <c r="Q378" s="48" t="str">
        <f t="shared" si="406"/>
        <v/>
      </c>
      <c r="R378" s="69" t="str">
        <f>IF(Q378="","",IF(COUNTIF(Q$12:Q377,Q378)=0,R377+1,R377))</f>
        <v/>
      </c>
      <c r="S378" s="69" t="str">
        <f t="shared" si="407"/>
        <v/>
      </c>
      <c r="T378" s="69" t="str">
        <f t="shared" si="408"/>
        <v/>
      </c>
      <c r="U378" s="62" t="str">
        <f t="shared" si="409"/>
        <v/>
      </c>
      <c r="V378" s="43" t="s">
        <v>0</v>
      </c>
      <c r="W378" s="209" t="str">
        <f t="shared" si="410"/>
        <v/>
      </c>
      <c r="X378" s="259" t="str">
        <f t="shared" si="411"/>
        <v/>
      </c>
      <c r="Y378" s="210" t="str">
        <f t="shared" si="393"/>
        <v/>
      </c>
      <c r="Z378" s="43" t="s">
        <v>0</v>
      </c>
      <c r="AA378" s="48" t="str">
        <f t="shared" si="412"/>
        <v/>
      </c>
      <c r="AB378" s="69" t="str">
        <f t="shared" si="413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4"/>
        <v/>
      </c>
      <c r="AI378" s="43" t="s">
        <v>0</v>
      </c>
      <c r="AJ378" s="209" t="str">
        <f t="shared" si="415"/>
        <v/>
      </c>
      <c r="AK378" s="150" t="str">
        <f t="shared" si="416"/>
        <v/>
      </c>
      <c r="AL378" s="43"/>
      <c r="AM378" s="48" t="str">
        <f t="shared" si="417"/>
        <v/>
      </c>
      <c r="AN378" s="27" t="str">
        <f t="shared" si="418"/>
        <v/>
      </c>
      <c r="AO378" s="69" t="str">
        <f t="shared" si="419"/>
        <v/>
      </c>
      <c r="AP378" s="69" t="str">
        <f t="shared" si="420"/>
        <v/>
      </c>
      <c r="AQ378" s="27" t="str">
        <f t="shared" si="421"/>
        <v/>
      </c>
      <c r="AR378" s="62" t="str">
        <f t="shared" si="422"/>
        <v/>
      </c>
      <c r="AS378" s="43" t="s">
        <v>0</v>
      </c>
      <c r="AT378" s="78" t="str">
        <f t="shared" si="423"/>
        <v/>
      </c>
      <c r="AU378" s="43" t="s">
        <v>0</v>
      </c>
      <c r="AV378" s="280" t="str">
        <f t="shared" si="469"/>
        <v/>
      </c>
      <c r="AW378" s="43" t="s">
        <v>0</v>
      </c>
      <c r="AX378" s="97"/>
      <c r="AY378" s="99"/>
      <c r="AZ378" s="43" t="s">
        <v>0</v>
      </c>
      <c r="BA378" s="236" t="str">
        <f t="shared" si="424"/>
        <v/>
      </c>
      <c r="BB378" s="43" t="s">
        <v>0</v>
      </c>
      <c r="BC378" s="48" t="str">
        <f t="shared" si="425"/>
        <v/>
      </c>
      <c r="BD378" s="69" t="str">
        <f>IF(AX378&amp;AY378="","",MAX(BD$12:BD377)+1)</f>
        <v/>
      </c>
      <c r="BE378" s="248" t="str">
        <f t="shared" si="426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7"/>
        <v/>
      </c>
      <c r="BI378" s="27" t="str">
        <f t="shared" si="428"/>
        <v/>
      </c>
      <c r="BJ378" s="69" t="str">
        <f t="shared" si="429"/>
        <v/>
      </c>
      <c r="BK378" s="49" t="str">
        <f t="shared" si="430"/>
        <v/>
      </c>
      <c r="BL378" s="43" t="s">
        <v>0</v>
      </c>
      <c r="BM378" s="48" t="str">
        <f t="shared" si="431"/>
        <v/>
      </c>
      <c r="BN378" s="27" t="str">
        <f t="shared" si="432"/>
        <v/>
      </c>
      <c r="BO378" s="69" t="str">
        <f t="shared" si="433"/>
        <v/>
      </c>
      <c r="BP378" s="69" t="str">
        <f t="shared" si="394"/>
        <v/>
      </c>
      <c r="BQ378" s="27" t="str">
        <f t="shared" si="395"/>
        <v/>
      </c>
      <c r="BR378" s="27" t="str" cm="1">
        <f t="array" ref="BR378">IFERROR(""&amp;INDEX(regNatjecatelj_klub,DI378),"")</f>
        <v/>
      </c>
      <c r="BS378" s="82" t="str">
        <f t="shared" si="434"/>
        <v/>
      </c>
      <c r="BT378" s="62" t="str">
        <f t="shared" si="435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6"/>
        <v/>
      </c>
      <c r="CA378" s="27" t="str">
        <f t="shared" si="437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8"/>
        <v/>
      </c>
      <c r="CE378" s="27" t="str">
        <f>IF(BX378="","",MAX(CE$12:CE377)+1)</f>
        <v/>
      </c>
      <c r="CF378" s="27" t="str">
        <f t="shared" si="439"/>
        <v/>
      </c>
      <c r="CG378" s="62" t="str">
        <f t="shared" si="440"/>
        <v/>
      </c>
      <c r="CH378" s="43" t="s">
        <v>0</v>
      </c>
      <c r="CI378" s="16" t="str">
        <f t="shared" si="44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2"/>
        <v/>
      </c>
      <c r="CP378" s="69" t="str">
        <f t="shared" si="443"/>
        <v/>
      </c>
      <c r="CQ378" s="216" t="str">
        <f t="shared" si="444"/>
        <v/>
      </c>
      <c r="CR378" s="217" t="str">
        <f t="shared" si="470"/>
        <v/>
      </c>
      <c r="CS378" s="150" t="str">
        <f t="shared" si="396"/>
        <v/>
      </c>
      <c r="CT378" s="43" t="s">
        <v>0</v>
      </c>
      <c r="CU378" s="276" t="str">
        <f t="shared" si="445"/>
        <v xml:space="preserve">
</v>
      </c>
      <c r="CV378" s="43" t="s">
        <v>0</v>
      </c>
      <c r="CW378" s="236" t="str">
        <f t="shared" si="397"/>
        <v/>
      </c>
      <c r="CX378" t="s">
        <v>0</v>
      </c>
      <c r="CY378" s="119" t="str">
        <f t="shared" si="398"/>
        <v/>
      </c>
      <c r="CZ378" t="s">
        <v>0</v>
      </c>
      <c r="DA378" s="48" t="str">
        <f t="shared" si="399"/>
        <v/>
      </c>
      <c r="DB378" s="62" t="str">
        <f t="shared" si="400"/>
        <v/>
      </c>
      <c r="DC378" t="s">
        <v>0</v>
      </c>
      <c r="DD378" s="16" t="str">
        <f t="shared" si="446"/>
        <v/>
      </c>
      <c r="DE378" s="43" t="s">
        <v>0</v>
      </c>
      <c r="DF378" s="16" t="str">
        <f t="shared" si="447"/>
        <v/>
      </c>
      <c r="DG378" s="43" t="s">
        <v>0</v>
      </c>
      <c r="DH378" s="48" t="str">
        <f t="shared" si="448"/>
        <v/>
      </c>
      <c r="DI378" s="49" t="str">
        <f t="shared" si="449"/>
        <v/>
      </c>
      <c r="DJ378" s="43" t="s">
        <v>0</v>
      </c>
      <c r="DK378" s="48" t="str">
        <f t="shared" si="450"/>
        <v/>
      </c>
      <c r="DL378" s="49" t="str">
        <f t="shared" si="451"/>
        <v/>
      </c>
      <c r="DM378" s="43" t="s">
        <v>0</v>
      </c>
      <c r="DN378" s="48" t="str">
        <f t="shared" si="452"/>
        <v/>
      </c>
      <c r="DO378" s="49" t="str">
        <f t="shared" si="453"/>
        <v/>
      </c>
      <c r="DP378" s="43" t="s">
        <v>0</v>
      </c>
      <c r="DQ378" s="54" t="str">
        <f t="shared" si="454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5"/>
        <v/>
      </c>
      <c r="DU378" s="69" t="str">
        <f t="shared" si="401"/>
        <v/>
      </c>
      <c r="DV378" s="69" t="str">
        <f t="shared" si="456"/>
        <v/>
      </c>
      <c r="DW378" s="69" t="str">
        <f t="shared" si="457"/>
        <v/>
      </c>
      <c r="DX378" s="62" t="str">
        <f t="shared" si="458"/>
        <v/>
      </c>
      <c r="DY378" s="43" t="s">
        <v>0</v>
      </c>
      <c r="DZ378" s="54" t="str">
        <f>IF(AN378="","",MAX(DZ$12:DZ377)+1)</f>
        <v/>
      </c>
      <c r="EA378" s="69" t="str">
        <f t="shared" si="459"/>
        <v/>
      </c>
      <c r="EB378" s="69" t="str">
        <f t="shared" si="460"/>
        <v/>
      </c>
      <c r="EC378" s="69" t="str">
        <f t="shared" si="461"/>
        <v/>
      </c>
      <c r="ED378" s="69" t="str">
        <f t="shared" si="462"/>
        <v/>
      </c>
      <c r="EE378" s="69" t="str">
        <f t="shared" si="402"/>
        <v/>
      </c>
      <c r="EF378" s="69" t="str">
        <f t="shared" si="463"/>
        <v/>
      </c>
      <c r="EG378" s="69" t="str">
        <f t="shared" si="464"/>
        <v/>
      </c>
      <c r="EH378" s="69" t="str">
        <f t="shared" si="403"/>
        <v/>
      </c>
      <c r="EI378" s="69" t="str">
        <f t="shared" si="465"/>
        <v/>
      </c>
      <c r="EJ378" s="49" t="str">
        <f t="shared" si="466"/>
        <v/>
      </c>
      <c r="EK378" s="43" t="s">
        <v>0</v>
      </c>
      <c r="EL378" s="16" t="str">
        <f t="shared" si="467"/>
        <v/>
      </c>
      <c r="EM378" s="43" t="s">
        <v>0</v>
      </c>
      <c r="EN378" s="16" t="str">
        <f t="shared" si="404"/>
        <v/>
      </c>
      <c r="EO378" s="43" t="s">
        <v>0</v>
      </c>
      <c r="EP378" s="167" t="str">
        <f t="shared" si="468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5"/>
        <v/>
      </c>
      <c r="P379" s="43"/>
      <c r="Q379" s="48" t="str">
        <f t="shared" si="406"/>
        <v/>
      </c>
      <c r="R379" s="69" t="str">
        <f>IF(Q379="","",IF(COUNTIF(Q$12:Q378,Q379)=0,R378+1,R378))</f>
        <v/>
      </c>
      <c r="S379" s="69" t="str">
        <f t="shared" si="407"/>
        <v/>
      </c>
      <c r="T379" s="69" t="str">
        <f t="shared" si="408"/>
        <v/>
      </c>
      <c r="U379" s="62" t="str">
        <f t="shared" si="409"/>
        <v/>
      </c>
      <c r="V379" s="43" t="s">
        <v>0</v>
      </c>
      <c r="W379" s="209" t="str">
        <f t="shared" si="410"/>
        <v/>
      </c>
      <c r="X379" s="259" t="str">
        <f t="shared" si="411"/>
        <v/>
      </c>
      <c r="Y379" s="210" t="str">
        <f t="shared" si="393"/>
        <v/>
      </c>
      <c r="Z379" s="43" t="s">
        <v>0</v>
      </c>
      <c r="AA379" s="48" t="str">
        <f t="shared" si="412"/>
        <v/>
      </c>
      <c r="AB379" s="69" t="str">
        <f t="shared" si="413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4"/>
        <v/>
      </c>
      <c r="AI379" s="43" t="s">
        <v>0</v>
      </c>
      <c r="AJ379" s="209" t="str">
        <f t="shared" si="415"/>
        <v/>
      </c>
      <c r="AK379" s="150" t="str">
        <f t="shared" si="416"/>
        <v/>
      </c>
      <c r="AL379" s="43"/>
      <c r="AM379" s="48" t="str">
        <f t="shared" si="417"/>
        <v/>
      </c>
      <c r="AN379" s="27" t="str">
        <f t="shared" si="418"/>
        <v/>
      </c>
      <c r="AO379" s="69" t="str">
        <f t="shared" si="419"/>
        <v/>
      </c>
      <c r="AP379" s="69" t="str">
        <f t="shared" si="420"/>
        <v/>
      </c>
      <c r="AQ379" s="27" t="str">
        <f t="shared" si="421"/>
        <v/>
      </c>
      <c r="AR379" s="62" t="str">
        <f t="shared" si="422"/>
        <v/>
      </c>
      <c r="AS379" s="43" t="s">
        <v>0</v>
      </c>
      <c r="AT379" s="78" t="str">
        <f t="shared" si="423"/>
        <v/>
      </c>
      <c r="AU379" s="43" t="s">
        <v>0</v>
      </c>
      <c r="AV379" s="280" t="str">
        <f t="shared" si="469"/>
        <v/>
      </c>
      <c r="AW379" s="43" t="s">
        <v>0</v>
      </c>
      <c r="AX379" s="97"/>
      <c r="AY379" s="99"/>
      <c r="AZ379" s="43" t="s">
        <v>0</v>
      </c>
      <c r="BA379" s="236" t="str">
        <f t="shared" si="424"/>
        <v/>
      </c>
      <c r="BB379" s="43" t="s">
        <v>0</v>
      </c>
      <c r="BC379" s="48" t="str">
        <f t="shared" si="425"/>
        <v/>
      </c>
      <c r="BD379" s="69" t="str">
        <f>IF(AX379&amp;AY379="","",MAX(BD$12:BD378)+1)</f>
        <v/>
      </c>
      <c r="BE379" s="248" t="str">
        <f t="shared" si="426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7"/>
        <v/>
      </c>
      <c r="BI379" s="27" t="str">
        <f t="shared" si="428"/>
        <v/>
      </c>
      <c r="BJ379" s="69" t="str">
        <f t="shared" si="429"/>
        <v/>
      </c>
      <c r="BK379" s="49" t="str">
        <f t="shared" si="430"/>
        <v/>
      </c>
      <c r="BL379" s="43" t="s">
        <v>0</v>
      </c>
      <c r="BM379" s="48" t="str">
        <f t="shared" si="431"/>
        <v/>
      </c>
      <c r="BN379" s="27" t="str">
        <f t="shared" si="432"/>
        <v/>
      </c>
      <c r="BO379" s="69" t="str">
        <f t="shared" si="433"/>
        <v/>
      </c>
      <c r="BP379" s="69" t="str">
        <f t="shared" si="394"/>
        <v/>
      </c>
      <c r="BQ379" s="27" t="str">
        <f t="shared" si="395"/>
        <v/>
      </c>
      <c r="BR379" s="27" t="str" cm="1">
        <f t="array" ref="BR379">IFERROR(""&amp;INDEX(regNatjecatelj_klub,DI379),"")</f>
        <v/>
      </c>
      <c r="BS379" s="82" t="str">
        <f t="shared" si="434"/>
        <v/>
      </c>
      <c r="BT379" s="62" t="str">
        <f t="shared" si="435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6"/>
        <v/>
      </c>
      <c r="CA379" s="27" t="str">
        <f t="shared" si="437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8"/>
        <v/>
      </c>
      <c r="CE379" s="27" t="str">
        <f>IF(BX379="","",MAX(CE$12:CE378)+1)</f>
        <v/>
      </c>
      <c r="CF379" s="27" t="str">
        <f t="shared" si="439"/>
        <v/>
      </c>
      <c r="CG379" s="62" t="str">
        <f t="shared" si="440"/>
        <v/>
      </c>
      <c r="CH379" s="43" t="s">
        <v>0</v>
      </c>
      <c r="CI379" s="16" t="str">
        <f t="shared" si="44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2"/>
        <v/>
      </c>
      <c r="CP379" s="69" t="str">
        <f t="shared" si="443"/>
        <v/>
      </c>
      <c r="CQ379" s="216" t="str">
        <f t="shared" si="444"/>
        <v/>
      </c>
      <c r="CR379" s="217" t="str">
        <f t="shared" si="470"/>
        <v/>
      </c>
      <c r="CS379" s="150" t="str">
        <f t="shared" si="396"/>
        <v/>
      </c>
      <c r="CT379" s="43" t="s">
        <v>0</v>
      </c>
      <c r="CU379" s="276" t="str">
        <f t="shared" si="445"/>
        <v xml:space="preserve">
</v>
      </c>
      <c r="CV379" s="43" t="s">
        <v>0</v>
      </c>
      <c r="CW379" s="236" t="str">
        <f t="shared" si="397"/>
        <v/>
      </c>
      <c r="CX379" t="s">
        <v>0</v>
      </c>
      <c r="CY379" s="119" t="str">
        <f t="shared" si="398"/>
        <v/>
      </c>
      <c r="CZ379" t="s">
        <v>0</v>
      </c>
      <c r="DA379" s="48" t="str">
        <f t="shared" si="399"/>
        <v/>
      </c>
      <c r="DB379" s="62" t="str">
        <f t="shared" si="400"/>
        <v/>
      </c>
      <c r="DC379" t="s">
        <v>0</v>
      </c>
      <c r="DD379" s="16" t="str">
        <f t="shared" si="446"/>
        <v/>
      </c>
      <c r="DE379" s="43" t="s">
        <v>0</v>
      </c>
      <c r="DF379" s="16" t="str">
        <f t="shared" si="447"/>
        <v/>
      </c>
      <c r="DG379" s="43" t="s">
        <v>0</v>
      </c>
      <c r="DH379" s="48" t="str">
        <f t="shared" si="448"/>
        <v/>
      </c>
      <c r="DI379" s="49" t="str">
        <f t="shared" si="449"/>
        <v/>
      </c>
      <c r="DJ379" s="43" t="s">
        <v>0</v>
      </c>
      <c r="DK379" s="48" t="str">
        <f t="shared" si="450"/>
        <v/>
      </c>
      <c r="DL379" s="49" t="str">
        <f t="shared" si="451"/>
        <v/>
      </c>
      <c r="DM379" s="43" t="s">
        <v>0</v>
      </c>
      <c r="DN379" s="48" t="str">
        <f t="shared" si="452"/>
        <v/>
      </c>
      <c r="DO379" s="49" t="str">
        <f t="shared" si="453"/>
        <v/>
      </c>
      <c r="DP379" s="43" t="s">
        <v>0</v>
      </c>
      <c r="DQ379" s="54" t="str">
        <f t="shared" si="454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5"/>
        <v/>
      </c>
      <c r="DU379" s="69" t="str">
        <f t="shared" si="401"/>
        <v/>
      </c>
      <c r="DV379" s="69" t="str">
        <f t="shared" si="456"/>
        <v/>
      </c>
      <c r="DW379" s="69" t="str">
        <f t="shared" si="457"/>
        <v/>
      </c>
      <c r="DX379" s="62" t="str">
        <f t="shared" si="458"/>
        <v/>
      </c>
      <c r="DY379" s="43" t="s">
        <v>0</v>
      </c>
      <c r="DZ379" s="54" t="str">
        <f>IF(AN379="","",MAX(DZ$12:DZ378)+1)</f>
        <v/>
      </c>
      <c r="EA379" s="69" t="str">
        <f t="shared" si="459"/>
        <v/>
      </c>
      <c r="EB379" s="69" t="str">
        <f t="shared" si="460"/>
        <v/>
      </c>
      <c r="EC379" s="69" t="str">
        <f t="shared" si="461"/>
        <v/>
      </c>
      <c r="ED379" s="69" t="str">
        <f t="shared" si="462"/>
        <v/>
      </c>
      <c r="EE379" s="69" t="str">
        <f t="shared" si="402"/>
        <v/>
      </c>
      <c r="EF379" s="69" t="str">
        <f t="shared" si="463"/>
        <v/>
      </c>
      <c r="EG379" s="69" t="str">
        <f t="shared" si="464"/>
        <v/>
      </c>
      <c r="EH379" s="69" t="str">
        <f t="shared" si="403"/>
        <v/>
      </c>
      <c r="EI379" s="69" t="str">
        <f t="shared" si="465"/>
        <v/>
      </c>
      <c r="EJ379" s="49" t="str">
        <f t="shared" si="466"/>
        <v/>
      </c>
      <c r="EK379" s="43" t="s">
        <v>0</v>
      </c>
      <c r="EL379" s="16" t="str">
        <f t="shared" si="467"/>
        <v/>
      </c>
      <c r="EM379" s="43" t="s">
        <v>0</v>
      </c>
      <c r="EN379" s="16" t="str">
        <f t="shared" si="404"/>
        <v/>
      </c>
      <c r="EO379" s="43" t="s">
        <v>0</v>
      </c>
      <c r="EP379" s="167" t="str">
        <f t="shared" si="468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5"/>
        <v/>
      </c>
      <c r="P380" s="43"/>
      <c r="Q380" s="48" t="str">
        <f t="shared" si="406"/>
        <v/>
      </c>
      <c r="R380" s="69" t="str">
        <f>IF(Q380="","",IF(COUNTIF(Q$12:Q379,Q380)=0,R379+1,R379))</f>
        <v/>
      </c>
      <c r="S380" s="69" t="str">
        <f t="shared" si="407"/>
        <v/>
      </c>
      <c r="T380" s="69" t="str">
        <f t="shared" si="408"/>
        <v/>
      </c>
      <c r="U380" s="62" t="str">
        <f t="shared" si="409"/>
        <v/>
      </c>
      <c r="V380" s="43" t="s">
        <v>0</v>
      </c>
      <c r="W380" s="209" t="str">
        <f t="shared" si="410"/>
        <v/>
      </c>
      <c r="X380" s="259" t="str">
        <f t="shared" si="411"/>
        <v/>
      </c>
      <c r="Y380" s="210" t="str">
        <f t="shared" si="393"/>
        <v/>
      </c>
      <c r="Z380" s="43" t="s">
        <v>0</v>
      </c>
      <c r="AA380" s="48" t="str">
        <f t="shared" si="412"/>
        <v/>
      </c>
      <c r="AB380" s="69" t="str">
        <f t="shared" si="413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4"/>
        <v/>
      </c>
      <c r="AI380" s="43" t="s">
        <v>0</v>
      </c>
      <c r="AJ380" s="209" t="str">
        <f t="shared" si="415"/>
        <v/>
      </c>
      <c r="AK380" s="150" t="str">
        <f t="shared" si="416"/>
        <v/>
      </c>
      <c r="AL380" s="43"/>
      <c r="AM380" s="48" t="str">
        <f t="shared" si="417"/>
        <v/>
      </c>
      <c r="AN380" s="27" t="str">
        <f t="shared" si="418"/>
        <v/>
      </c>
      <c r="AO380" s="69" t="str">
        <f t="shared" si="419"/>
        <v/>
      </c>
      <c r="AP380" s="69" t="str">
        <f t="shared" si="420"/>
        <v/>
      </c>
      <c r="AQ380" s="27" t="str">
        <f t="shared" si="421"/>
        <v/>
      </c>
      <c r="AR380" s="62" t="str">
        <f t="shared" si="422"/>
        <v/>
      </c>
      <c r="AS380" s="43" t="s">
        <v>0</v>
      </c>
      <c r="AT380" s="78" t="str">
        <f t="shared" si="423"/>
        <v/>
      </c>
      <c r="AU380" s="43" t="s">
        <v>0</v>
      </c>
      <c r="AV380" s="280" t="str">
        <f t="shared" si="469"/>
        <v/>
      </c>
      <c r="AW380" s="43" t="s">
        <v>0</v>
      </c>
      <c r="AX380" s="97"/>
      <c r="AY380" s="99"/>
      <c r="AZ380" s="43" t="s">
        <v>0</v>
      </c>
      <c r="BA380" s="236" t="str">
        <f t="shared" si="424"/>
        <v/>
      </c>
      <c r="BB380" s="43" t="s">
        <v>0</v>
      </c>
      <c r="BC380" s="48" t="str">
        <f t="shared" si="425"/>
        <v/>
      </c>
      <c r="BD380" s="69" t="str">
        <f>IF(AX380&amp;AY380="","",MAX(BD$12:BD379)+1)</f>
        <v/>
      </c>
      <c r="BE380" s="248" t="str">
        <f t="shared" si="426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7"/>
        <v/>
      </c>
      <c r="BI380" s="27" t="str">
        <f t="shared" si="428"/>
        <v/>
      </c>
      <c r="BJ380" s="69" t="str">
        <f t="shared" si="429"/>
        <v/>
      </c>
      <c r="BK380" s="49" t="str">
        <f t="shared" si="430"/>
        <v/>
      </c>
      <c r="BL380" s="43" t="s">
        <v>0</v>
      </c>
      <c r="BM380" s="48" t="str">
        <f t="shared" si="431"/>
        <v/>
      </c>
      <c r="BN380" s="27" t="str">
        <f t="shared" si="432"/>
        <v/>
      </c>
      <c r="BO380" s="69" t="str">
        <f t="shared" si="433"/>
        <v/>
      </c>
      <c r="BP380" s="69" t="str">
        <f t="shared" si="394"/>
        <v/>
      </c>
      <c r="BQ380" s="27" t="str">
        <f t="shared" si="395"/>
        <v/>
      </c>
      <c r="BR380" s="27" t="str" cm="1">
        <f t="array" ref="BR380">IFERROR(""&amp;INDEX(regNatjecatelj_klub,DI380),"")</f>
        <v/>
      </c>
      <c r="BS380" s="82" t="str">
        <f t="shared" si="434"/>
        <v/>
      </c>
      <c r="BT380" s="62" t="str">
        <f t="shared" si="435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6"/>
        <v/>
      </c>
      <c r="CA380" s="27" t="str">
        <f t="shared" si="437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8"/>
        <v/>
      </c>
      <c r="CE380" s="27" t="str">
        <f>IF(BX380="","",MAX(CE$12:CE379)+1)</f>
        <v/>
      </c>
      <c r="CF380" s="27" t="str">
        <f t="shared" si="439"/>
        <v/>
      </c>
      <c r="CG380" s="62" t="str">
        <f t="shared" si="440"/>
        <v/>
      </c>
      <c r="CH380" s="43" t="s">
        <v>0</v>
      </c>
      <c r="CI380" s="16" t="str">
        <f t="shared" si="44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2"/>
        <v/>
      </c>
      <c r="CP380" s="69" t="str">
        <f t="shared" si="443"/>
        <v/>
      </c>
      <c r="CQ380" s="216" t="str">
        <f t="shared" si="444"/>
        <v/>
      </c>
      <c r="CR380" s="217" t="str">
        <f t="shared" si="470"/>
        <v/>
      </c>
      <c r="CS380" s="150" t="str">
        <f t="shared" si="396"/>
        <v/>
      </c>
      <c r="CT380" s="43" t="s">
        <v>0</v>
      </c>
      <c r="CU380" s="276" t="str">
        <f t="shared" si="445"/>
        <v xml:space="preserve">
</v>
      </c>
      <c r="CV380" s="43" t="s">
        <v>0</v>
      </c>
      <c r="CW380" s="236" t="str">
        <f t="shared" si="397"/>
        <v/>
      </c>
      <c r="CX380" t="s">
        <v>0</v>
      </c>
      <c r="CY380" s="119" t="str">
        <f t="shared" si="398"/>
        <v/>
      </c>
      <c r="CZ380" t="s">
        <v>0</v>
      </c>
      <c r="DA380" s="48" t="str">
        <f t="shared" si="399"/>
        <v/>
      </c>
      <c r="DB380" s="62" t="str">
        <f t="shared" si="400"/>
        <v/>
      </c>
      <c r="DC380" t="s">
        <v>0</v>
      </c>
      <c r="DD380" s="16" t="str">
        <f t="shared" si="446"/>
        <v/>
      </c>
      <c r="DE380" s="43" t="s">
        <v>0</v>
      </c>
      <c r="DF380" s="16" t="str">
        <f t="shared" si="447"/>
        <v/>
      </c>
      <c r="DG380" s="43" t="s">
        <v>0</v>
      </c>
      <c r="DH380" s="48" t="str">
        <f t="shared" si="448"/>
        <v/>
      </c>
      <c r="DI380" s="49" t="str">
        <f t="shared" si="449"/>
        <v/>
      </c>
      <c r="DJ380" s="43" t="s">
        <v>0</v>
      </c>
      <c r="DK380" s="48" t="str">
        <f t="shared" si="450"/>
        <v/>
      </c>
      <c r="DL380" s="49" t="str">
        <f t="shared" si="451"/>
        <v/>
      </c>
      <c r="DM380" s="43" t="s">
        <v>0</v>
      </c>
      <c r="DN380" s="48" t="str">
        <f t="shared" si="452"/>
        <v/>
      </c>
      <c r="DO380" s="49" t="str">
        <f t="shared" si="453"/>
        <v/>
      </c>
      <c r="DP380" s="43" t="s">
        <v>0</v>
      </c>
      <c r="DQ380" s="54" t="str">
        <f t="shared" si="454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5"/>
        <v/>
      </c>
      <c r="DU380" s="69" t="str">
        <f t="shared" si="401"/>
        <v/>
      </c>
      <c r="DV380" s="69" t="str">
        <f t="shared" si="456"/>
        <v/>
      </c>
      <c r="DW380" s="69" t="str">
        <f t="shared" si="457"/>
        <v/>
      </c>
      <c r="DX380" s="62" t="str">
        <f t="shared" si="458"/>
        <v/>
      </c>
      <c r="DY380" s="43" t="s">
        <v>0</v>
      </c>
      <c r="DZ380" s="54" t="str">
        <f>IF(AN380="","",MAX(DZ$12:DZ379)+1)</f>
        <v/>
      </c>
      <c r="EA380" s="69" t="str">
        <f t="shared" si="459"/>
        <v/>
      </c>
      <c r="EB380" s="69" t="str">
        <f t="shared" si="460"/>
        <v/>
      </c>
      <c r="EC380" s="69" t="str">
        <f t="shared" si="461"/>
        <v/>
      </c>
      <c r="ED380" s="69" t="str">
        <f t="shared" si="462"/>
        <v/>
      </c>
      <c r="EE380" s="69" t="str">
        <f t="shared" si="402"/>
        <v/>
      </c>
      <c r="EF380" s="69" t="str">
        <f t="shared" si="463"/>
        <v/>
      </c>
      <c r="EG380" s="69" t="str">
        <f t="shared" si="464"/>
        <v/>
      </c>
      <c r="EH380" s="69" t="str">
        <f t="shared" si="403"/>
        <v/>
      </c>
      <c r="EI380" s="69" t="str">
        <f t="shared" si="465"/>
        <v/>
      </c>
      <c r="EJ380" s="49" t="str">
        <f t="shared" si="466"/>
        <v/>
      </c>
      <c r="EK380" s="43" t="s">
        <v>0</v>
      </c>
      <c r="EL380" s="16" t="str">
        <f t="shared" si="467"/>
        <v/>
      </c>
      <c r="EM380" s="43" t="s">
        <v>0</v>
      </c>
      <c r="EN380" s="16" t="str">
        <f t="shared" si="404"/>
        <v/>
      </c>
      <c r="EO380" s="43" t="s">
        <v>0</v>
      </c>
      <c r="EP380" s="167" t="str">
        <f t="shared" si="468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5"/>
        <v/>
      </c>
      <c r="P381" s="43"/>
      <c r="Q381" s="48" t="str">
        <f t="shared" si="406"/>
        <v/>
      </c>
      <c r="R381" s="69" t="str">
        <f>IF(Q381="","",IF(COUNTIF(Q$12:Q380,Q381)=0,R380+1,R380))</f>
        <v/>
      </c>
      <c r="S381" s="69" t="str">
        <f t="shared" si="407"/>
        <v/>
      </c>
      <c r="T381" s="69" t="str">
        <f t="shared" si="408"/>
        <v/>
      </c>
      <c r="U381" s="62" t="str">
        <f t="shared" si="409"/>
        <v/>
      </c>
      <c r="V381" s="43" t="s">
        <v>0</v>
      </c>
      <c r="W381" s="209" t="str">
        <f t="shared" si="410"/>
        <v/>
      </c>
      <c r="X381" s="259" t="str">
        <f t="shared" si="411"/>
        <v/>
      </c>
      <c r="Y381" s="210" t="str">
        <f t="shared" si="393"/>
        <v/>
      </c>
      <c r="Z381" s="43" t="s">
        <v>0</v>
      </c>
      <c r="AA381" s="48" t="str">
        <f t="shared" si="412"/>
        <v/>
      </c>
      <c r="AB381" s="69" t="str">
        <f t="shared" si="413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4"/>
        <v/>
      </c>
      <c r="AI381" s="43" t="s">
        <v>0</v>
      </c>
      <c r="AJ381" s="209" t="str">
        <f t="shared" si="415"/>
        <v/>
      </c>
      <c r="AK381" s="150" t="str">
        <f t="shared" si="416"/>
        <v/>
      </c>
      <c r="AL381" s="43"/>
      <c r="AM381" s="48" t="str">
        <f t="shared" si="417"/>
        <v/>
      </c>
      <c r="AN381" s="27" t="str">
        <f t="shared" si="418"/>
        <v/>
      </c>
      <c r="AO381" s="69" t="str">
        <f t="shared" si="419"/>
        <v/>
      </c>
      <c r="AP381" s="69" t="str">
        <f t="shared" si="420"/>
        <v/>
      </c>
      <c r="AQ381" s="27" t="str">
        <f t="shared" si="421"/>
        <v/>
      </c>
      <c r="AR381" s="62" t="str">
        <f t="shared" si="422"/>
        <v/>
      </c>
      <c r="AS381" s="43" t="s">
        <v>0</v>
      </c>
      <c r="AT381" s="78" t="str">
        <f t="shared" si="423"/>
        <v/>
      </c>
      <c r="AU381" s="43" t="s">
        <v>0</v>
      </c>
      <c r="AV381" s="280" t="str">
        <f t="shared" si="469"/>
        <v/>
      </c>
      <c r="AW381" s="43" t="s">
        <v>0</v>
      </c>
      <c r="AX381" s="97"/>
      <c r="AY381" s="99"/>
      <c r="AZ381" s="43" t="s">
        <v>0</v>
      </c>
      <c r="BA381" s="236" t="str">
        <f t="shared" si="424"/>
        <v/>
      </c>
      <c r="BB381" s="43" t="s">
        <v>0</v>
      </c>
      <c r="BC381" s="48" t="str">
        <f t="shared" si="425"/>
        <v/>
      </c>
      <c r="BD381" s="69" t="str">
        <f>IF(AX381&amp;AY381="","",MAX(BD$12:BD380)+1)</f>
        <v/>
      </c>
      <c r="BE381" s="248" t="str">
        <f t="shared" si="426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7"/>
        <v/>
      </c>
      <c r="BI381" s="27" t="str">
        <f t="shared" si="428"/>
        <v/>
      </c>
      <c r="BJ381" s="69" t="str">
        <f t="shared" si="429"/>
        <v/>
      </c>
      <c r="BK381" s="49" t="str">
        <f t="shared" si="430"/>
        <v/>
      </c>
      <c r="BL381" s="43" t="s">
        <v>0</v>
      </c>
      <c r="BM381" s="48" t="str">
        <f t="shared" si="431"/>
        <v/>
      </c>
      <c r="BN381" s="27" t="str">
        <f t="shared" si="432"/>
        <v/>
      </c>
      <c r="BO381" s="69" t="str">
        <f t="shared" si="433"/>
        <v/>
      </c>
      <c r="BP381" s="69" t="str">
        <f t="shared" si="394"/>
        <v/>
      </c>
      <c r="BQ381" s="27" t="str">
        <f t="shared" si="395"/>
        <v/>
      </c>
      <c r="BR381" s="27" t="str" cm="1">
        <f t="array" ref="BR381">IFERROR(""&amp;INDEX(regNatjecatelj_klub,DI381),"")</f>
        <v/>
      </c>
      <c r="BS381" s="82" t="str">
        <f t="shared" si="434"/>
        <v/>
      </c>
      <c r="BT381" s="62" t="str">
        <f t="shared" si="435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6"/>
        <v/>
      </c>
      <c r="CA381" s="27" t="str">
        <f t="shared" si="437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8"/>
        <v/>
      </c>
      <c r="CE381" s="27" t="str">
        <f>IF(BX381="","",MAX(CE$12:CE380)+1)</f>
        <v/>
      </c>
      <c r="CF381" s="27" t="str">
        <f t="shared" si="439"/>
        <v/>
      </c>
      <c r="CG381" s="62" t="str">
        <f t="shared" si="440"/>
        <v/>
      </c>
      <c r="CH381" s="43" t="s">
        <v>0</v>
      </c>
      <c r="CI381" s="16" t="str">
        <f t="shared" si="44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2"/>
        <v/>
      </c>
      <c r="CP381" s="69" t="str">
        <f t="shared" si="443"/>
        <v/>
      </c>
      <c r="CQ381" s="216" t="str">
        <f t="shared" si="444"/>
        <v/>
      </c>
      <c r="CR381" s="217" t="str">
        <f t="shared" si="470"/>
        <v/>
      </c>
      <c r="CS381" s="150" t="str">
        <f t="shared" si="396"/>
        <v/>
      </c>
      <c r="CT381" s="43" t="s">
        <v>0</v>
      </c>
      <c r="CU381" s="276" t="str">
        <f t="shared" si="445"/>
        <v xml:space="preserve">
</v>
      </c>
      <c r="CV381" s="43" t="s">
        <v>0</v>
      </c>
      <c r="CW381" s="236" t="str">
        <f t="shared" si="397"/>
        <v/>
      </c>
      <c r="CX381" t="s">
        <v>0</v>
      </c>
      <c r="CY381" s="119" t="str">
        <f t="shared" si="398"/>
        <v/>
      </c>
      <c r="CZ381" t="s">
        <v>0</v>
      </c>
      <c r="DA381" s="48" t="str">
        <f t="shared" si="399"/>
        <v/>
      </c>
      <c r="DB381" s="62" t="str">
        <f t="shared" si="400"/>
        <v/>
      </c>
      <c r="DC381" t="s">
        <v>0</v>
      </c>
      <c r="DD381" s="16" t="str">
        <f t="shared" si="446"/>
        <v/>
      </c>
      <c r="DE381" s="43" t="s">
        <v>0</v>
      </c>
      <c r="DF381" s="16" t="str">
        <f t="shared" si="447"/>
        <v/>
      </c>
      <c r="DG381" s="43" t="s">
        <v>0</v>
      </c>
      <c r="DH381" s="48" t="str">
        <f t="shared" si="448"/>
        <v/>
      </c>
      <c r="DI381" s="49" t="str">
        <f t="shared" si="449"/>
        <v/>
      </c>
      <c r="DJ381" s="43" t="s">
        <v>0</v>
      </c>
      <c r="DK381" s="48" t="str">
        <f t="shared" si="450"/>
        <v/>
      </c>
      <c r="DL381" s="49" t="str">
        <f t="shared" si="451"/>
        <v/>
      </c>
      <c r="DM381" s="43" t="s">
        <v>0</v>
      </c>
      <c r="DN381" s="48" t="str">
        <f t="shared" si="452"/>
        <v/>
      </c>
      <c r="DO381" s="49" t="str">
        <f t="shared" si="453"/>
        <v/>
      </c>
      <c r="DP381" s="43" t="s">
        <v>0</v>
      </c>
      <c r="DQ381" s="54" t="str">
        <f t="shared" si="454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5"/>
        <v/>
      </c>
      <c r="DU381" s="69" t="str">
        <f t="shared" si="401"/>
        <v/>
      </c>
      <c r="DV381" s="69" t="str">
        <f t="shared" si="456"/>
        <v/>
      </c>
      <c r="DW381" s="69" t="str">
        <f t="shared" si="457"/>
        <v/>
      </c>
      <c r="DX381" s="62" t="str">
        <f t="shared" si="458"/>
        <v/>
      </c>
      <c r="DY381" s="43" t="s">
        <v>0</v>
      </c>
      <c r="DZ381" s="54" t="str">
        <f>IF(AN381="","",MAX(DZ$12:DZ380)+1)</f>
        <v/>
      </c>
      <c r="EA381" s="69" t="str">
        <f t="shared" si="459"/>
        <v/>
      </c>
      <c r="EB381" s="69" t="str">
        <f t="shared" si="460"/>
        <v/>
      </c>
      <c r="EC381" s="69" t="str">
        <f t="shared" si="461"/>
        <v/>
      </c>
      <c r="ED381" s="69" t="str">
        <f t="shared" si="462"/>
        <v/>
      </c>
      <c r="EE381" s="69" t="str">
        <f t="shared" si="402"/>
        <v/>
      </c>
      <c r="EF381" s="69" t="str">
        <f t="shared" si="463"/>
        <v/>
      </c>
      <c r="EG381" s="69" t="str">
        <f t="shared" si="464"/>
        <v/>
      </c>
      <c r="EH381" s="69" t="str">
        <f t="shared" si="403"/>
        <v/>
      </c>
      <c r="EI381" s="69" t="str">
        <f t="shared" si="465"/>
        <v/>
      </c>
      <c r="EJ381" s="49" t="str">
        <f t="shared" si="466"/>
        <v/>
      </c>
      <c r="EK381" s="43" t="s">
        <v>0</v>
      </c>
      <c r="EL381" s="16" t="str">
        <f t="shared" si="467"/>
        <v/>
      </c>
      <c r="EM381" s="43" t="s">
        <v>0</v>
      </c>
      <c r="EN381" s="16" t="str">
        <f t="shared" si="404"/>
        <v/>
      </c>
      <c r="EO381" s="43" t="s">
        <v>0</v>
      </c>
      <c r="EP381" s="167" t="str">
        <f t="shared" si="468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5"/>
        <v/>
      </c>
      <c r="P382" s="43"/>
      <c r="Q382" s="48" t="str">
        <f t="shared" si="406"/>
        <v/>
      </c>
      <c r="R382" s="69" t="str">
        <f>IF(Q382="","",IF(COUNTIF(Q$12:Q381,Q382)=0,R381+1,R381))</f>
        <v/>
      </c>
      <c r="S382" s="69" t="str">
        <f t="shared" si="407"/>
        <v/>
      </c>
      <c r="T382" s="69" t="str">
        <f t="shared" si="408"/>
        <v/>
      </c>
      <c r="U382" s="62" t="str">
        <f t="shared" si="409"/>
        <v/>
      </c>
      <c r="V382" s="43" t="s">
        <v>0</v>
      </c>
      <c r="W382" s="209" t="str">
        <f t="shared" si="410"/>
        <v/>
      </c>
      <c r="X382" s="259" t="str">
        <f t="shared" si="411"/>
        <v/>
      </c>
      <c r="Y382" s="210" t="str">
        <f t="shared" si="393"/>
        <v/>
      </c>
      <c r="Z382" s="43" t="s">
        <v>0</v>
      </c>
      <c r="AA382" s="48" t="str">
        <f t="shared" si="412"/>
        <v/>
      </c>
      <c r="AB382" s="69" t="str">
        <f t="shared" si="413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4"/>
        <v/>
      </c>
      <c r="AI382" s="43" t="s">
        <v>0</v>
      </c>
      <c r="AJ382" s="209" t="str">
        <f t="shared" si="415"/>
        <v/>
      </c>
      <c r="AK382" s="150" t="str">
        <f t="shared" si="416"/>
        <v/>
      </c>
      <c r="AL382" s="43"/>
      <c r="AM382" s="48" t="str">
        <f t="shared" si="417"/>
        <v/>
      </c>
      <c r="AN382" s="27" t="str">
        <f t="shared" si="418"/>
        <v/>
      </c>
      <c r="AO382" s="69" t="str">
        <f t="shared" si="419"/>
        <v/>
      </c>
      <c r="AP382" s="69" t="str">
        <f t="shared" si="420"/>
        <v/>
      </c>
      <c r="AQ382" s="27" t="str">
        <f t="shared" si="421"/>
        <v/>
      </c>
      <c r="AR382" s="62" t="str">
        <f t="shared" si="422"/>
        <v/>
      </c>
      <c r="AS382" s="43" t="s">
        <v>0</v>
      </c>
      <c r="AT382" s="78" t="str">
        <f t="shared" si="423"/>
        <v/>
      </c>
      <c r="AU382" s="43" t="s">
        <v>0</v>
      </c>
      <c r="AV382" s="280" t="str">
        <f t="shared" si="469"/>
        <v/>
      </c>
      <c r="AW382" s="43" t="s">
        <v>0</v>
      </c>
      <c r="AX382" s="97"/>
      <c r="AY382" s="99"/>
      <c r="AZ382" s="43" t="s">
        <v>0</v>
      </c>
      <c r="BA382" s="236" t="str">
        <f t="shared" si="424"/>
        <v/>
      </c>
      <c r="BB382" s="43" t="s">
        <v>0</v>
      </c>
      <c r="BC382" s="48" t="str">
        <f t="shared" si="425"/>
        <v/>
      </c>
      <c r="BD382" s="69" t="str">
        <f>IF(AX382&amp;AY382="","",MAX(BD$12:BD381)+1)</f>
        <v/>
      </c>
      <c r="BE382" s="248" t="str">
        <f t="shared" si="426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7"/>
        <v/>
      </c>
      <c r="BI382" s="27" t="str">
        <f t="shared" si="428"/>
        <v/>
      </c>
      <c r="BJ382" s="69" t="str">
        <f t="shared" si="429"/>
        <v/>
      </c>
      <c r="BK382" s="49" t="str">
        <f t="shared" si="430"/>
        <v/>
      </c>
      <c r="BL382" s="43" t="s">
        <v>0</v>
      </c>
      <c r="BM382" s="48" t="str">
        <f t="shared" si="431"/>
        <v/>
      </c>
      <c r="BN382" s="27" t="str">
        <f t="shared" si="432"/>
        <v/>
      </c>
      <c r="BO382" s="69" t="str">
        <f t="shared" si="433"/>
        <v/>
      </c>
      <c r="BP382" s="69" t="str">
        <f t="shared" si="394"/>
        <v/>
      </c>
      <c r="BQ382" s="27" t="str">
        <f t="shared" si="395"/>
        <v/>
      </c>
      <c r="BR382" s="27" t="str" cm="1">
        <f t="array" ref="BR382">IFERROR(""&amp;INDEX(regNatjecatelj_klub,DI382),"")</f>
        <v/>
      </c>
      <c r="BS382" s="82" t="str">
        <f t="shared" si="434"/>
        <v/>
      </c>
      <c r="BT382" s="62" t="str">
        <f t="shared" si="435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6"/>
        <v/>
      </c>
      <c r="CA382" s="27" t="str">
        <f t="shared" si="437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8"/>
        <v/>
      </c>
      <c r="CE382" s="27" t="str">
        <f>IF(BX382="","",MAX(CE$12:CE381)+1)</f>
        <v/>
      </c>
      <c r="CF382" s="27" t="str">
        <f t="shared" si="439"/>
        <v/>
      </c>
      <c r="CG382" s="62" t="str">
        <f t="shared" si="440"/>
        <v/>
      </c>
      <c r="CH382" s="43" t="s">
        <v>0</v>
      </c>
      <c r="CI382" s="16" t="str">
        <f t="shared" si="44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2"/>
        <v/>
      </c>
      <c r="CP382" s="69" t="str">
        <f t="shared" si="443"/>
        <v/>
      </c>
      <c r="CQ382" s="216" t="str">
        <f t="shared" si="444"/>
        <v/>
      </c>
      <c r="CR382" s="217" t="str">
        <f t="shared" si="470"/>
        <v/>
      </c>
      <c r="CS382" s="150" t="str">
        <f t="shared" si="396"/>
        <v/>
      </c>
      <c r="CT382" s="43" t="s">
        <v>0</v>
      </c>
      <c r="CU382" s="276" t="str">
        <f t="shared" si="445"/>
        <v xml:space="preserve">
</v>
      </c>
      <c r="CV382" s="43" t="s">
        <v>0</v>
      </c>
      <c r="CW382" s="236" t="str">
        <f t="shared" si="397"/>
        <v/>
      </c>
      <c r="CX382" t="s">
        <v>0</v>
      </c>
      <c r="CY382" s="119" t="str">
        <f t="shared" si="398"/>
        <v/>
      </c>
      <c r="CZ382" t="s">
        <v>0</v>
      </c>
      <c r="DA382" s="48" t="str">
        <f t="shared" si="399"/>
        <v/>
      </c>
      <c r="DB382" s="62" t="str">
        <f t="shared" si="400"/>
        <v/>
      </c>
      <c r="DC382" t="s">
        <v>0</v>
      </c>
      <c r="DD382" s="16" t="str">
        <f t="shared" si="446"/>
        <v/>
      </c>
      <c r="DE382" s="43" t="s">
        <v>0</v>
      </c>
      <c r="DF382" s="16" t="str">
        <f t="shared" si="447"/>
        <v/>
      </c>
      <c r="DG382" s="43" t="s">
        <v>0</v>
      </c>
      <c r="DH382" s="48" t="str">
        <f t="shared" si="448"/>
        <v/>
      </c>
      <c r="DI382" s="49" t="str">
        <f t="shared" si="449"/>
        <v/>
      </c>
      <c r="DJ382" s="43" t="s">
        <v>0</v>
      </c>
      <c r="DK382" s="48" t="str">
        <f t="shared" si="450"/>
        <v/>
      </c>
      <c r="DL382" s="49" t="str">
        <f t="shared" si="451"/>
        <v/>
      </c>
      <c r="DM382" s="43" t="s">
        <v>0</v>
      </c>
      <c r="DN382" s="48" t="str">
        <f t="shared" si="452"/>
        <v/>
      </c>
      <c r="DO382" s="49" t="str">
        <f t="shared" si="453"/>
        <v/>
      </c>
      <c r="DP382" s="43" t="s">
        <v>0</v>
      </c>
      <c r="DQ382" s="54" t="str">
        <f t="shared" si="454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5"/>
        <v/>
      </c>
      <c r="DU382" s="69" t="str">
        <f t="shared" si="401"/>
        <v/>
      </c>
      <c r="DV382" s="69" t="str">
        <f t="shared" si="456"/>
        <v/>
      </c>
      <c r="DW382" s="69" t="str">
        <f t="shared" si="457"/>
        <v/>
      </c>
      <c r="DX382" s="62" t="str">
        <f t="shared" si="458"/>
        <v/>
      </c>
      <c r="DY382" s="43" t="s">
        <v>0</v>
      </c>
      <c r="DZ382" s="54" t="str">
        <f>IF(AN382="","",MAX(DZ$12:DZ381)+1)</f>
        <v/>
      </c>
      <c r="EA382" s="69" t="str">
        <f t="shared" si="459"/>
        <v/>
      </c>
      <c r="EB382" s="69" t="str">
        <f t="shared" si="460"/>
        <v/>
      </c>
      <c r="EC382" s="69" t="str">
        <f t="shared" si="461"/>
        <v/>
      </c>
      <c r="ED382" s="69" t="str">
        <f t="shared" si="462"/>
        <v/>
      </c>
      <c r="EE382" s="69" t="str">
        <f t="shared" si="402"/>
        <v/>
      </c>
      <c r="EF382" s="69" t="str">
        <f t="shared" si="463"/>
        <v/>
      </c>
      <c r="EG382" s="69" t="str">
        <f t="shared" si="464"/>
        <v/>
      </c>
      <c r="EH382" s="69" t="str">
        <f t="shared" si="403"/>
        <v/>
      </c>
      <c r="EI382" s="69" t="str">
        <f t="shared" si="465"/>
        <v/>
      </c>
      <c r="EJ382" s="49" t="str">
        <f t="shared" si="466"/>
        <v/>
      </c>
      <c r="EK382" s="43" t="s">
        <v>0</v>
      </c>
      <c r="EL382" s="16" t="str">
        <f t="shared" si="467"/>
        <v/>
      </c>
      <c r="EM382" s="43" t="s">
        <v>0</v>
      </c>
      <c r="EN382" s="16" t="str">
        <f t="shared" si="404"/>
        <v/>
      </c>
      <c r="EO382" s="43" t="s">
        <v>0</v>
      </c>
      <c r="EP382" s="167" t="str">
        <f t="shared" si="468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5"/>
        <v/>
      </c>
      <c r="P383" s="43"/>
      <c r="Q383" s="48" t="str">
        <f t="shared" si="406"/>
        <v/>
      </c>
      <c r="R383" s="69" t="str">
        <f>IF(Q383="","",IF(COUNTIF(Q$12:Q382,Q383)=0,R382+1,R382))</f>
        <v/>
      </c>
      <c r="S383" s="69" t="str">
        <f t="shared" si="407"/>
        <v/>
      </c>
      <c r="T383" s="69" t="str">
        <f t="shared" si="408"/>
        <v/>
      </c>
      <c r="U383" s="62" t="str">
        <f t="shared" si="409"/>
        <v/>
      </c>
      <c r="V383" s="43" t="s">
        <v>0</v>
      </c>
      <c r="W383" s="209" t="str">
        <f t="shared" si="410"/>
        <v/>
      </c>
      <c r="X383" s="259" t="str">
        <f t="shared" si="411"/>
        <v/>
      </c>
      <c r="Y383" s="210" t="str">
        <f t="shared" si="393"/>
        <v/>
      </c>
      <c r="Z383" s="43" t="s">
        <v>0</v>
      </c>
      <c r="AA383" s="48" t="str">
        <f t="shared" si="412"/>
        <v/>
      </c>
      <c r="AB383" s="69" t="str">
        <f t="shared" si="413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4"/>
        <v/>
      </c>
      <c r="AI383" s="43" t="s">
        <v>0</v>
      </c>
      <c r="AJ383" s="209" t="str">
        <f t="shared" si="415"/>
        <v/>
      </c>
      <c r="AK383" s="150" t="str">
        <f t="shared" si="416"/>
        <v/>
      </c>
      <c r="AL383" s="43"/>
      <c r="AM383" s="48" t="str">
        <f t="shared" si="417"/>
        <v/>
      </c>
      <c r="AN383" s="27" t="str">
        <f t="shared" si="418"/>
        <v/>
      </c>
      <c r="AO383" s="69" t="str">
        <f t="shared" si="419"/>
        <v/>
      </c>
      <c r="AP383" s="69" t="str">
        <f t="shared" si="420"/>
        <v/>
      </c>
      <c r="AQ383" s="27" t="str">
        <f t="shared" si="421"/>
        <v/>
      </c>
      <c r="AR383" s="62" t="str">
        <f t="shared" si="422"/>
        <v/>
      </c>
      <c r="AS383" s="43" t="s">
        <v>0</v>
      </c>
      <c r="AT383" s="78" t="str">
        <f t="shared" si="423"/>
        <v/>
      </c>
      <c r="AU383" s="43" t="s">
        <v>0</v>
      </c>
      <c r="AV383" s="280" t="str">
        <f t="shared" si="469"/>
        <v/>
      </c>
      <c r="AW383" s="43" t="s">
        <v>0</v>
      </c>
      <c r="AX383" s="97"/>
      <c r="AY383" s="99"/>
      <c r="AZ383" s="43" t="s">
        <v>0</v>
      </c>
      <c r="BA383" s="236" t="str">
        <f t="shared" si="424"/>
        <v/>
      </c>
      <c r="BB383" s="43" t="s">
        <v>0</v>
      </c>
      <c r="BC383" s="48" t="str">
        <f t="shared" si="425"/>
        <v/>
      </c>
      <c r="BD383" s="69" t="str">
        <f>IF(AX383&amp;AY383="","",MAX(BD$12:BD382)+1)</f>
        <v/>
      </c>
      <c r="BE383" s="248" t="str">
        <f t="shared" si="426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7"/>
        <v/>
      </c>
      <c r="BI383" s="27" t="str">
        <f t="shared" si="428"/>
        <v/>
      </c>
      <c r="BJ383" s="69" t="str">
        <f t="shared" si="429"/>
        <v/>
      </c>
      <c r="BK383" s="49" t="str">
        <f t="shared" si="430"/>
        <v/>
      </c>
      <c r="BL383" s="43" t="s">
        <v>0</v>
      </c>
      <c r="BM383" s="48" t="str">
        <f t="shared" si="431"/>
        <v/>
      </c>
      <c r="BN383" s="27" t="str">
        <f t="shared" si="432"/>
        <v/>
      </c>
      <c r="BO383" s="69" t="str">
        <f t="shared" si="433"/>
        <v/>
      </c>
      <c r="BP383" s="69" t="str">
        <f t="shared" si="394"/>
        <v/>
      </c>
      <c r="BQ383" s="27" t="str">
        <f t="shared" si="395"/>
        <v/>
      </c>
      <c r="BR383" s="27" t="str" cm="1">
        <f t="array" ref="BR383">IFERROR(""&amp;INDEX(regNatjecatelj_klub,DI383),"")</f>
        <v/>
      </c>
      <c r="BS383" s="82" t="str">
        <f t="shared" si="434"/>
        <v/>
      </c>
      <c r="BT383" s="62" t="str">
        <f t="shared" si="435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6"/>
        <v/>
      </c>
      <c r="CA383" s="27" t="str">
        <f t="shared" si="437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8"/>
        <v/>
      </c>
      <c r="CE383" s="27" t="str">
        <f>IF(BX383="","",MAX(CE$12:CE382)+1)</f>
        <v/>
      </c>
      <c r="CF383" s="27" t="str">
        <f t="shared" si="439"/>
        <v/>
      </c>
      <c r="CG383" s="62" t="str">
        <f t="shared" si="440"/>
        <v/>
      </c>
      <c r="CH383" s="43" t="s">
        <v>0</v>
      </c>
      <c r="CI383" s="16" t="str">
        <f t="shared" si="44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2"/>
        <v/>
      </c>
      <c r="CP383" s="69" t="str">
        <f t="shared" si="443"/>
        <v/>
      </c>
      <c r="CQ383" s="216" t="str">
        <f t="shared" si="444"/>
        <v/>
      </c>
      <c r="CR383" s="217" t="str">
        <f t="shared" si="470"/>
        <v/>
      </c>
      <c r="CS383" s="150" t="str">
        <f t="shared" si="396"/>
        <v/>
      </c>
      <c r="CT383" s="43" t="s">
        <v>0</v>
      </c>
      <c r="CU383" s="276" t="str">
        <f t="shared" si="445"/>
        <v xml:space="preserve">
</v>
      </c>
      <c r="CV383" s="43" t="s">
        <v>0</v>
      </c>
      <c r="CW383" s="236" t="str">
        <f t="shared" si="397"/>
        <v/>
      </c>
      <c r="CX383" t="s">
        <v>0</v>
      </c>
      <c r="CY383" s="119" t="str">
        <f t="shared" si="398"/>
        <v/>
      </c>
      <c r="CZ383" t="s">
        <v>0</v>
      </c>
      <c r="DA383" s="48" t="str">
        <f t="shared" si="399"/>
        <v/>
      </c>
      <c r="DB383" s="62" t="str">
        <f t="shared" si="400"/>
        <v/>
      </c>
      <c r="DC383" t="s">
        <v>0</v>
      </c>
      <c r="DD383" s="16" t="str">
        <f t="shared" si="446"/>
        <v/>
      </c>
      <c r="DE383" s="43" t="s">
        <v>0</v>
      </c>
      <c r="DF383" s="16" t="str">
        <f t="shared" si="447"/>
        <v/>
      </c>
      <c r="DG383" s="43" t="s">
        <v>0</v>
      </c>
      <c r="DH383" s="48" t="str">
        <f t="shared" si="448"/>
        <v/>
      </c>
      <c r="DI383" s="49" t="str">
        <f t="shared" si="449"/>
        <v/>
      </c>
      <c r="DJ383" s="43" t="s">
        <v>0</v>
      </c>
      <c r="DK383" s="48" t="str">
        <f t="shared" si="450"/>
        <v/>
      </c>
      <c r="DL383" s="49" t="str">
        <f t="shared" si="451"/>
        <v/>
      </c>
      <c r="DM383" s="43" t="s">
        <v>0</v>
      </c>
      <c r="DN383" s="48" t="str">
        <f t="shared" si="452"/>
        <v/>
      </c>
      <c r="DO383" s="49" t="str">
        <f t="shared" si="453"/>
        <v/>
      </c>
      <c r="DP383" s="43" t="s">
        <v>0</v>
      </c>
      <c r="DQ383" s="54" t="str">
        <f t="shared" si="454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5"/>
        <v/>
      </c>
      <c r="DU383" s="69" t="str">
        <f t="shared" si="401"/>
        <v/>
      </c>
      <c r="DV383" s="69" t="str">
        <f t="shared" si="456"/>
        <v/>
      </c>
      <c r="DW383" s="69" t="str">
        <f t="shared" si="457"/>
        <v/>
      </c>
      <c r="DX383" s="62" t="str">
        <f t="shared" si="458"/>
        <v/>
      </c>
      <c r="DY383" s="43" t="s">
        <v>0</v>
      </c>
      <c r="DZ383" s="54" t="str">
        <f>IF(AN383="","",MAX(DZ$12:DZ382)+1)</f>
        <v/>
      </c>
      <c r="EA383" s="69" t="str">
        <f t="shared" si="459"/>
        <v/>
      </c>
      <c r="EB383" s="69" t="str">
        <f t="shared" si="460"/>
        <v/>
      </c>
      <c r="EC383" s="69" t="str">
        <f t="shared" si="461"/>
        <v/>
      </c>
      <c r="ED383" s="69" t="str">
        <f t="shared" si="462"/>
        <v/>
      </c>
      <c r="EE383" s="69" t="str">
        <f t="shared" si="402"/>
        <v/>
      </c>
      <c r="EF383" s="69" t="str">
        <f t="shared" si="463"/>
        <v/>
      </c>
      <c r="EG383" s="69" t="str">
        <f t="shared" si="464"/>
        <v/>
      </c>
      <c r="EH383" s="69" t="str">
        <f t="shared" si="403"/>
        <v/>
      </c>
      <c r="EI383" s="69" t="str">
        <f t="shared" si="465"/>
        <v/>
      </c>
      <c r="EJ383" s="49" t="str">
        <f t="shared" si="466"/>
        <v/>
      </c>
      <c r="EK383" s="43" t="s">
        <v>0</v>
      </c>
      <c r="EL383" s="16" t="str">
        <f t="shared" si="467"/>
        <v/>
      </c>
      <c r="EM383" s="43" t="s">
        <v>0</v>
      </c>
      <c r="EN383" s="16" t="str">
        <f t="shared" si="404"/>
        <v/>
      </c>
      <c r="EO383" s="43" t="s">
        <v>0</v>
      </c>
      <c r="EP383" s="167" t="str">
        <f t="shared" si="468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5"/>
        <v/>
      </c>
      <c r="P384" s="43"/>
      <c r="Q384" s="48" t="str">
        <f t="shared" si="406"/>
        <v/>
      </c>
      <c r="R384" s="69" t="str">
        <f>IF(Q384="","",IF(COUNTIF(Q$12:Q383,Q384)=0,R383+1,R383))</f>
        <v/>
      </c>
      <c r="S384" s="69" t="str">
        <f t="shared" si="407"/>
        <v/>
      </c>
      <c r="T384" s="69" t="str">
        <f t="shared" si="408"/>
        <v/>
      </c>
      <c r="U384" s="62" t="str">
        <f t="shared" si="409"/>
        <v/>
      </c>
      <c r="V384" s="43" t="s">
        <v>0</v>
      </c>
      <c r="W384" s="209" t="str">
        <f t="shared" si="410"/>
        <v/>
      </c>
      <c r="X384" s="259" t="str">
        <f t="shared" si="411"/>
        <v/>
      </c>
      <c r="Y384" s="210" t="str">
        <f t="shared" si="393"/>
        <v/>
      </c>
      <c r="Z384" s="43" t="s">
        <v>0</v>
      </c>
      <c r="AA384" s="48" t="str">
        <f t="shared" si="412"/>
        <v/>
      </c>
      <c r="AB384" s="69" t="str">
        <f t="shared" si="413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4"/>
        <v/>
      </c>
      <c r="AI384" s="43" t="s">
        <v>0</v>
      </c>
      <c r="AJ384" s="209" t="str">
        <f t="shared" si="415"/>
        <v/>
      </c>
      <c r="AK384" s="150" t="str">
        <f t="shared" si="416"/>
        <v/>
      </c>
      <c r="AL384" s="43"/>
      <c r="AM384" s="48" t="str">
        <f t="shared" si="417"/>
        <v/>
      </c>
      <c r="AN384" s="27" t="str">
        <f t="shared" si="418"/>
        <v/>
      </c>
      <c r="AO384" s="69" t="str">
        <f t="shared" si="419"/>
        <v/>
      </c>
      <c r="AP384" s="69" t="str">
        <f t="shared" si="420"/>
        <v/>
      </c>
      <c r="AQ384" s="27" t="str">
        <f t="shared" si="421"/>
        <v/>
      </c>
      <c r="AR384" s="62" t="str">
        <f t="shared" si="422"/>
        <v/>
      </c>
      <c r="AS384" s="43" t="s">
        <v>0</v>
      </c>
      <c r="AT384" s="78" t="str">
        <f t="shared" si="423"/>
        <v/>
      </c>
      <c r="AU384" s="43" t="s">
        <v>0</v>
      </c>
      <c r="AV384" s="280" t="str">
        <f t="shared" si="469"/>
        <v/>
      </c>
      <c r="AW384" s="43" t="s">
        <v>0</v>
      </c>
      <c r="AX384" s="97"/>
      <c r="AY384" s="99"/>
      <c r="AZ384" s="43" t="s">
        <v>0</v>
      </c>
      <c r="BA384" s="236" t="str">
        <f t="shared" si="424"/>
        <v/>
      </c>
      <c r="BB384" s="43" t="s">
        <v>0</v>
      </c>
      <c r="BC384" s="48" t="str">
        <f t="shared" si="425"/>
        <v/>
      </c>
      <c r="BD384" s="69" t="str">
        <f>IF(AX384&amp;AY384="","",MAX(BD$12:BD383)+1)</f>
        <v/>
      </c>
      <c r="BE384" s="248" t="str">
        <f t="shared" si="426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7"/>
        <v/>
      </c>
      <c r="BI384" s="27" t="str">
        <f t="shared" si="428"/>
        <v/>
      </c>
      <c r="BJ384" s="69" t="str">
        <f t="shared" si="429"/>
        <v/>
      </c>
      <c r="BK384" s="49" t="str">
        <f t="shared" si="430"/>
        <v/>
      </c>
      <c r="BL384" s="43" t="s">
        <v>0</v>
      </c>
      <c r="BM384" s="48" t="str">
        <f t="shared" si="431"/>
        <v/>
      </c>
      <c r="BN384" s="27" t="str">
        <f t="shared" si="432"/>
        <v/>
      </c>
      <c r="BO384" s="69" t="str">
        <f t="shared" si="433"/>
        <v/>
      </c>
      <c r="BP384" s="69" t="str">
        <f t="shared" si="394"/>
        <v/>
      </c>
      <c r="BQ384" s="27" t="str">
        <f t="shared" si="395"/>
        <v/>
      </c>
      <c r="BR384" s="27" t="str" cm="1">
        <f t="array" ref="BR384">IFERROR(""&amp;INDEX(regNatjecatelj_klub,DI384),"")</f>
        <v/>
      </c>
      <c r="BS384" s="82" t="str">
        <f t="shared" si="434"/>
        <v/>
      </c>
      <c r="BT384" s="62" t="str">
        <f t="shared" si="435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6"/>
        <v/>
      </c>
      <c r="CA384" s="27" t="str">
        <f t="shared" si="437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8"/>
        <v/>
      </c>
      <c r="CE384" s="27" t="str">
        <f>IF(BX384="","",MAX(CE$12:CE383)+1)</f>
        <v/>
      </c>
      <c r="CF384" s="27" t="str">
        <f t="shared" si="439"/>
        <v/>
      </c>
      <c r="CG384" s="62" t="str">
        <f t="shared" si="440"/>
        <v/>
      </c>
      <c r="CH384" s="43" t="s">
        <v>0</v>
      </c>
      <c r="CI384" s="16" t="str">
        <f t="shared" si="44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2"/>
        <v/>
      </c>
      <c r="CP384" s="69" t="str">
        <f t="shared" si="443"/>
        <v/>
      </c>
      <c r="CQ384" s="216" t="str">
        <f t="shared" si="444"/>
        <v/>
      </c>
      <c r="CR384" s="217" t="str">
        <f t="shared" si="470"/>
        <v/>
      </c>
      <c r="CS384" s="150" t="str">
        <f t="shared" si="396"/>
        <v/>
      </c>
      <c r="CT384" s="43" t="s">
        <v>0</v>
      </c>
      <c r="CU384" s="276" t="str">
        <f t="shared" si="445"/>
        <v xml:space="preserve">
</v>
      </c>
      <c r="CV384" s="43" t="s">
        <v>0</v>
      </c>
      <c r="CW384" s="236" t="str">
        <f t="shared" si="397"/>
        <v/>
      </c>
      <c r="CX384" t="s">
        <v>0</v>
      </c>
      <c r="CY384" s="119" t="str">
        <f t="shared" si="398"/>
        <v/>
      </c>
      <c r="CZ384" t="s">
        <v>0</v>
      </c>
      <c r="DA384" s="48" t="str">
        <f t="shared" si="399"/>
        <v/>
      </c>
      <c r="DB384" s="62" t="str">
        <f t="shared" si="400"/>
        <v/>
      </c>
      <c r="DC384" t="s">
        <v>0</v>
      </c>
      <c r="DD384" s="16" t="str">
        <f t="shared" si="446"/>
        <v/>
      </c>
      <c r="DE384" s="43" t="s">
        <v>0</v>
      </c>
      <c r="DF384" s="16" t="str">
        <f t="shared" si="447"/>
        <v/>
      </c>
      <c r="DG384" s="43" t="s">
        <v>0</v>
      </c>
      <c r="DH384" s="48" t="str">
        <f t="shared" si="448"/>
        <v/>
      </c>
      <c r="DI384" s="49" t="str">
        <f t="shared" si="449"/>
        <v/>
      </c>
      <c r="DJ384" s="43" t="s">
        <v>0</v>
      </c>
      <c r="DK384" s="48" t="str">
        <f t="shared" si="450"/>
        <v/>
      </c>
      <c r="DL384" s="49" t="str">
        <f t="shared" si="451"/>
        <v/>
      </c>
      <c r="DM384" s="43" t="s">
        <v>0</v>
      </c>
      <c r="DN384" s="48" t="str">
        <f t="shared" si="452"/>
        <v/>
      </c>
      <c r="DO384" s="49" t="str">
        <f t="shared" si="453"/>
        <v/>
      </c>
      <c r="DP384" s="43" t="s">
        <v>0</v>
      </c>
      <c r="DQ384" s="54" t="str">
        <f t="shared" si="454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5"/>
        <v/>
      </c>
      <c r="DU384" s="69" t="str">
        <f t="shared" si="401"/>
        <v/>
      </c>
      <c r="DV384" s="69" t="str">
        <f t="shared" si="456"/>
        <v/>
      </c>
      <c r="DW384" s="69" t="str">
        <f t="shared" si="457"/>
        <v/>
      </c>
      <c r="DX384" s="62" t="str">
        <f t="shared" si="458"/>
        <v/>
      </c>
      <c r="DY384" s="43" t="s">
        <v>0</v>
      </c>
      <c r="DZ384" s="54" t="str">
        <f>IF(AN384="","",MAX(DZ$12:DZ383)+1)</f>
        <v/>
      </c>
      <c r="EA384" s="69" t="str">
        <f t="shared" si="459"/>
        <v/>
      </c>
      <c r="EB384" s="69" t="str">
        <f t="shared" si="460"/>
        <v/>
      </c>
      <c r="EC384" s="69" t="str">
        <f t="shared" si="461"/>
        <v/>
      </c>
      <c r="ED384" s="69" t="str">
        <f t="shared" si="462"/>
        <v/>
      </c>
      <c r="EE384" s="69" t="str">
        <f t="shared" si="402"/>
        <v/>
      </c>
      <c r="EF384" s="69" t="str">
        <f t="shared" si="463"/>
        <v/>
      </c>
      <c r="EG384" s="69" t="str">
        <f t="shared" si="464"/>
        <v/>
      </c>
      <c r="EH384" s="69" t="str">
        <f t="shared" si="403"/>
        <v/>
      </c>
      <c r="EI384" s="69" t="str">
        <f t="shared" si="465"/>
        <v/>
      </c>
      <c r="EJ384" s="49" t="str">
        <f t="shared" si="466"/>
        <v/>
      </c>
      <c r="EK384" s="43" t="s">
        <v>0</v>
      </c>
      <c r="EL384" s="16" t="str">
        <f t="shared" si="467"/>
        <v/>
      </c>
      <c r="EM384" s="43" t="s">
        <v>0</v>
      </c>
      <c r="EN384" s="16" t="str">
        <f t="shared" si="404"/>
        <v/>
      </c>
      <c r="EO384" s="43" t="s">
        <v>0</v>
      </c>
      <c r="EP384" s="167" t="str">
        <f t="shared" si="468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5"/>
        <v/>
      </c>
      <c r="P385" s="43"/>
      <c r="Q385" s="48" t="str">
        <f t="shared" si="406"/>
        <v/>
      </c>
      <c r="R385" s="69" t="str">
        <f>IF(Q385="","",IF(COUNTIF(Q$12:Q384,Q385)=0,R384+1,R384))</f>
        <v/>
      </c>
      <c r="S385" s="69" t="str">
        <f t="shared" si="407"/>
        <v/>
      </c>
      <c r="T385" s="69" t="str">
        <f t="shared" si="408"/>
        <v/>
      </c>
      <c r="U385" s="62" t="str">
        <f t="shared" si="409"/>
        <v/>
      </c>
      <c r="V385" s="43" t="s">
        <v>0</v>
      </c>
      <c r="W385" s="209" t="str">
        <f t="shared" si="410"/>
        <v/>
      </c>
      <c r="X385" s="259" t="str">
        <f t="shared" si="411"/>
        <v/>
      </c>
      <c r="Y385" s="210" t="str">
        <f t="shared" si="393"/>
        <v/>
      </c>
      <c r="Z385" s="43" t="s">
        <v>0</v>
      </c>
      <c r="AA385" s="48" t="str">
        <f t="shared" si="412"/>
        <v/>
      </c>
      <c r="AB385" s="69" t="str">
        <f t="shared" si="413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4"/>
        <v/>
      </c>
      <c r="AI385" s="43" t="s">
        <v>0</v>
      </c>
      <c r="AJ385" s="209" t="str">
        <f t="shared" si="415"/>
        <v/>
      </c>
      <c r="AK385" s="150" t="str">
        <f t="shared" si="416"/>
        <v/>
      </c>
      <c r="AL385" s="43"/>
      <c r="AM385" s="48" t="str">
        <f t="shared" si="417"/>
        <v/>
      </c>
      <c r="AN385" s="27" t="str">
        <f t="shared" si="418"/>
        <v/>
      </c>
      <c r="AO385" s="69" t="str">
        <f t="shared" si="419"/>
        <v/>
      </c>
      <c r="AP385" s="69" t="str">
        <f t="shared" si="420"/>
        <v/>
      </c>
      <c r="AQ385" s="27" t="str">
        <f t="shared" si="421"/>
        <v/>
      </c>
      <c r="AR385" s="62" t="str">
        <f t="shared" si="422"/>
        <v/>
      </c>
      <c r="AS385" s="43" t="s">
        <v>0</v>
      </c>
      <c r="AT385" s="78" t="str">
        <f t="shared" si="423"/>
        <v/>
      </c>
      <c r="AU385" s="43" t="s">
        <v>0</v>
      </c>
      <c r="AV385" s="280" t="str">
        <f t="shared" si="469"/>
        <v/>
      </c>
      <c r="AW385" s="43" t="s">
        <v>0</v>
      </c>
      <c r="AX385" s="97"/>
      <c r="AY385" s="99"/>
      <c r="AZ385" s="43" t="s">
        <v>0</v>
      </c>
      <c r="BA385" s="236" t="str">
        <f t="shared" si="424"/>
        <v/>
      </c>
      <c r="BB385" s="43" t="s">
        <v>0</v>
      </c>
      <c r="BC385" s="48" t="str">
        <f t="shared" si="425"/>
        <v/>
      </c>
      <c r="BD385" s="69" t="str">
        <f>IF(AX385&amp;AY385="","",MAX(BD$12:BD384)+1)</f>
        <v/>
      </c>
      <c r="BE385" s="248" t="str">
        <f t="shared" si="426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7"/>
        <v/>
      </c>
      <c r="BI385" s="27" t="str">
        <f t="shared" si="428"/>
        <v/>
      </c>
      <c r="BJ385" s="69" t="str">
        <f t="shared" si="429"/>
        <v/>
      </c>
      <c r="BK385" s="49" t="str">
        <f t="shared" si="430"/>
        <v/>
      </c>
      <c r="BL385" s="43" t="s">
        <v>0</v>
      </c>
      <c r="BM385" s="48" t="str">
        <f t="shared" si="431"/>
        <v/>
      </c>
      <c r="BN385" s="27" t="str">
        <f t="shared" si="432"/>
        <v/>
      </c>
      <c r="BO385" s="69" t="str">
        <f t="shared" si="433"/>
        <v/>
      </c>
      <c r="BP385" s="69" t="str">
        <f t="shared" si="394"/>
        <v/>
      </c>
      <c r="BQ385" s="27" t="str">
        <f t="shared" si="395"/>
        <v/>
      </c>
      <c r="BR385" s="27" t="str" cm="1">
        <f t="array" ref="BR385">IFERROR(""&amp;INDEX(regNatjecatelj_klub,DI385),"")</f>
        <v/>
      </c>
      <c r="BS385" s="82" t="str">
        <f t="shared" si="434"/>
        <v/>
      </c>
      <c r="BT385" s="62" t="str">
        <f t="shared" si="435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6"/>
        <v/>
      </c>
      <c r="CA385" s="27" t="str">
        <f t="shared" si="437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8"/>
        <v/>
      </c>
      <c r="CE385" s="27" t="str">
        <f>IF(BX385="","",MAX(CE$12:CE384)+1)</f>
        <v/>
      </c>
      <c r="CF385" s="27" t="str">
        <f t="shared" si="439"/>
        <v/>
      </c>
      <c r="CG385" s="62" t="str">
        <f t="shared" si="440"/>
        <v/>
      </c>
      <c r="CH385" s="43" t="s">
        <v>0</v>
      </c>
      <c r="CI385" s="16" t="str">
        <f t="shared" si="44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2"/>
        <v/>
      </c>
      <c r="CP385" s="69" t="str">
        <f t="shared" si="443"/>
        <v/>
      </c>
      <c r="CQ385" s="216" t="str">
        <f t="shared" si="444"/>
        <v/>
      </c>
      <c r="CR385" s="217" t="str">
        <f t="shared" si="470"/>
        <v/>
      </c>
      <c r="CS385" s="150" t="str">
        <f t="shared" si="396"/>
        <v/>
      </c>
      <c r="CT385" s="43" t="s">
        <v>0</v>
      </c>
      <c r="CU385" s="276" t="str">
        <f t="shared" si="445"/>
        <v xml:space="preserve">
</v>
      </c>
      <c r="CV385" s="43" t="s">
        <v>0</v>
      </c>
      <c r="CW385" s="236" t="str">
        <f t="shared" si="397"/>
        <v/>
      </c>
      <c r="CX385" t="s">
        <v>0</v>
      </c>
      <c r="CY385" s="119" t="str">
        <f t="shared" si="398"/>
        <v/>
      </c>
      <c r="CZ385" t="s">
        <v>0</v>
      </c>
      <c r="DA385" s="48" t="str">
        <f t="shared" si="399"/>
        <v/>
      </c>
      <c r="DB385" s="62" t="str">
        <f t="shared" si="400"/>
        <v/>
      </c>
      <c r="DC385" t="s">
        <v>0</v>
      </c>
      <c r="DD385" s="16" t="str">
        <f t="shared" si="446"/>
        <v/>
      </c>
      <c r="DE385" s="43" t="s">
        <v>0</v>
      </c>
      <c r="DF385" s="16" t="str">
        <f t="shared" si="447"/>
        <v/>
      </c>
      <c r="DG385" s="43" t="s">
        <v>0</v>
      </c>
      <c r="DH385" s="48" t="str">
        <f t="shared" si="448"/>
        <v/>
      </c>
      <c r="DI385" s="49" t="str">
        <f t="shared" si="449"/>
        <v/>
      </c>
      <c r="DJ385" s="43" t="s">
        <v>0</v>
      </c>
      <c r="DK385" s="48" t="str">
        <f t="shared" si="450"/>
        <v/>
      </c>
      <c r="DL385" s="49" t="str">
        <f t="shared" si="451"/>
        <v/>
      </c>
      <c r="DM385" s="43" t="s">
        <v>0</v>
      </c>
      <c r="DN385" s="48" t="str">
        <f t="shared" si="452"/>
        <v/>
      </c>
      <c r="DO385" s="49" t="str">
        <f t="shared" si="453"/>
        <v/>
      </c>
      <c r="DP385" s="43" t="s">
        <v>0</v>
      </c>
      <c r="DQ385" s="54" t="str">
        <f t="shared" si="454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5"/>
        <v/>
      </c>
      <c r="DU385" s="69" t="str">
        <f t="shared" si="401"/>
        <v/>
      </c>
      <c r="DV385" s="69" t="str">
        <f t="shared" si="456"/>
        <v/>
      </c>
      <c r="DW385" s="69" t="str">
        <f t="shared" si="457"/>
        <v/>
      </c>
      <c r="DX385" s="62" t="str">
        <f t="shared" si="458"/>
        <v/>
      </c>
      <c r="DY385" s="43" t="s">
        <v>0</v>
      </c>
      <c r="DZ385" s="54" t="str">
        <f>IF(AN385="","",MAX(DZ$12:DZ384)+1)</f>
        <v/>
      </c>
      <c r="EA385" s="69" t="str">
        <f t="shared" si="459"/>
        <v/>
      </c>
      <c r="EB385" s="69" t="str">
        <f t="shared" si="460"/>
        <v/>
      </c>
      <c r="EC385" s="69" t="str">
        <f t="shared" si="461"/>
        <v/>
      </c>
      <c r="ED385" s="69" t="str">
        <f t="shared" si="462"/>
        <v/>
      </c>
      <c r="EE385" s="69" t="str">
        <f t="shared" si="402"/>
        <v/>
      </c>
      <c r="EF385" s="69" t="str">
        <f t="shared" si="463"/>
        <v/>
      </c>
      <c r="EG385" s="69" t="str">
        <f t="shared" si="464"/>
        <v/>
      </c>
      <c r="EH385" s="69" t="str">
        <f t="shared" si="403"/>
        <v/>
      </c>
      <c r="EI385" s="69" t="str">
        <f t="shared" si="465"/>
        <v/>
      </c>
      <c r="EJ385" s="49" t="str">
        <f t="shared" si="466"/>
        <v/>
      </c>
      <c r="EK385" s="43" t="s">
        <v>0</v>
      </c>
      <c r="EL385" s="16" t="str">
        <f t="shared" si="467"/>
        <v/>
      </c>
      <c r="EM385" s="43" t="s">
        <v>0</v>
      </c>
      <c r="EN385" s="16" t="str">
        <f t="shared" si="404"/>
        <v/>
      </c>
      <c r="EO385" s="43" t="s">
        <v>0</v>
      </c>
      <c r="EP385" s="167" t="str">
        <f t="shared" si="468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5"/>
        <v/>
      </c>
      <c r="P386" s="43"/>
      <c r="Q386" s="48" t="str">
        <f t="shared" si="406"/>
        <v/>
      </c>
      <c r="R386" s="69" t="str">
        <f>IF(Q386="","",IF(COUNTIF(Q$12:Q385,Q386)=0,R385+1,R385))</f>
        <v/>
      </c>
      <c r="S386" s="69" t="str">
        <f t="shared" si="407"/>
        <v/>
      </c>
      <c r="T386" s="69" t="str">
        <f t="shared" si="408"/>
        <v/>
      </c>
      <c r="U386" s="62" t="str">
        <f t="shared" si="409"/>
        <v/>
      </c>
      <c r="V386" s="43" t="s">
        <v>0</v>
      </c>
      <c r="W386" s="209" t="str">
        <f t="shared" si="410"/>
        <v/>
      </c>
      <c r="X386" s="259" t="str">
        <f t="shared" si="411"/>
        <v/>
      </c>
      <c r="Y386" s="210" t="str">
        <f t="shared" si="393"/>
        <v/>
      </c>
      <c r="Z386" s="43" t="s">
        <v>0</v>
      </c>
      <c r="AA386" s="48" t="str">
        <f t="shared" si="412"/>
        <v/>
      </c>
      <c r="AB386" s="69" t="str">
        <f t="shared" si="413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4"/>
        <v/>
      </c>
      <c r="AI386" s="43" t="s">
        <v>0</v>
      </c>
      <c r="AJ386" s="209" t="str">
        <f t="shared" si="415"/>
        <v/>
      </c>
      <c r="AK386" s="150" t="str">
        <f t="shared" si="416"/>
        <v/>
      </c>
      <c r="AL386" s="43"/>
      <c r="AM386" s="48" t="str">
        <f t="shared" si="417"/>
        <v/>
      </c>
      <c r="AN386" s="27" t="str">
        <f t="shared" si="418"/>
        <v/>
      </c>
      <c r="AO386" s="69" t="str">
        <f t="shared" si="419"/>
        <v/>
      </c>
      <c r="AP386" s="69" t="str">
        <f t="shared" si="420"/>
        <v/>
      </c>
      <c r="AQ386" s="27" t="str">
        <f t="shared" si="421"/>
        <v/>
      </c>
      <c r="AR386" s="62" t="str">
        <f t="shared" si="422"/>
        <v/>
      </c>
      <c r="AS386" s="43" t="s">
        <v>0</v>
      </c>
      <c r="AT386" s="78" t="str">
        <f t="shared" si="423"/>
        <v/>
      </c>
      <c r="AU386" s="43" t="s">
        <v>0</v>
      </c>
      <c r="AV386" s="280" t="str">
        <f t="shared" si="469"/>
        <v/>
      </c>
      <c r="AW386" s="43" t="s">
        <v>0</v>
      </c>
      <c r="AX386" s="97"/>
      <c r="AY386" s="99"/>
      <c r="AZ386" s="43" t="s">
        <v>0</v>
      </c>
      <c r="BA386" s="236" t="str">
        <f t="shared" si="424"/>
        <v/>
      </c>
      <c r="BB386" s="43" t="s">
        <v>0</v>
      </c>
      <c r="BC386" s="48" t="str">
        <f t="shared" si="425"/>
        <v/>
      </c>
      <c r="BD386" s="69" t="str">
        <f>IF(AX386&amp;AY386="","",MAX(BD$12:BD385)+1)</f>
        <v/>
      </c>
      <c r="BE386" s="248" t="str">
        <f t="shared" si="426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7"/>
        <v/>
      </c>
      <c r="BI386" s="27" t="str">
        <f t="shared" si="428"/>
        <v/>
      </c>
      <c r="BJ386" s="69" t="str">
        <f t="shared" si="429"/>
        <v/>
      </c>
      <c r="BK386" s="49" t="str">
        <f t="shared" si="430"/>
        <v/>
      </c>
      <c r="BL386" s="43" t="s">
        <v>0</v>
      </c>
      <c r="BM386" s="48" t="str">
        <f t="shared" si="431"/>
        <v/>
      </c>
      <c r="BN386" s="27" t="str">
        <f t="shared" si="432"/>
        <v/>
      </c>
      <c r="BO386" s="69" t="str">
        <f t="shared" si="433"/>
        <v/>
      </c>
      <c r="BP386" s="69" t="str">
        <f t="shared" si="394"/>
        <v/>
      </c>
      <c r="BQ386" s="27" t="str">
        <f t="shared" si="395"/>
        <v/>
      </c>
      <c r="BR386" s="27" t="str" cm="1">
        <f t="array" ref="BR386">IFERROR(""&amp;INDEX(regNatjecatelj_klub,DI386),"")</f>
        <v/>
      </c>
      <c r="BS386" s="82" t="str">
        <f t="shared" si="434"/>
        <v/>
      </c>
      <c r="BT386" s="62" t="str">
        <f t="shared" si="435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6"/>
        <v/>
      </c>
      <c r="CA386" s="27" t="str">
        <f t="shared" si="437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8"/>
        <v/>
      </c>
      <c r="CE386" s="27" t="str">
        <f>IF(BX386="","",MAX(CE$12:CE385)+1)</f>
        <v/>
      </c>
      <c r="CF386" s="27" t="str">
        <f t="shared" si="439"/>
        <v/>
      </c>
      <c r="CG386" s="62" t="str">
        <f t="shared" si="440"/>
        <v/>
      </c>
      <c r="CH386" s="43" t="s">
        <v>0</v>
      </c>
      <c r="CI386" s="16" t="str">
        <f t="shared" si="44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2"/>
        <v/>
      </c>
      <c r="CP386" s="69" t="str">
        <f t="shared" si="443"/>
        <v/>
      </c>
      <c r="CQ386" s="216" t="str">
        <f t="shared" si="444"/>
        <v/>
      </c>
      <c r="CR386" s="217" t="str">
        <f t="shared" si="470"/>
        <v/>
      </c>
      <c r="CS386" s="150" t="str">
        <f t="shared" si="396"/>
        <v/>
      </c>
      <c r="CT386" s="43" t="s">
        <v>0</v>
      </c>
      <c r="CU386" s="276" t="str">
        <f t="shared" si="445"/>
        <v xml:space="preserve">
</v>
      </c>
      <c r="CV386" s="43" t="s">
        <v>0</v>
      </c>
      <c r="CW386" s="236" t="str">
        <f t="shared" si="397"/>
        <v/>
      </c>
      <c r="CX386" t="s">
        <v>0</v>
      </c>
      <c r="CY386" s="119" t="str">
        <f t="shared" si="398"/>
        <v/>
      </c>
      <c r="CZ386" t="s">
        <v>0</v>
      </c>
      <c r="DA386" s="48" t="str">
        <f t="shared" si="399"/>
        <v/>
      </c>
      <c r="DB386" s="62" t="str">
        <f t="shared" si="400"/>
        <v/>
      </c>
      <c r="DC386" t="s">
        <v>0</v>
      </c>
      <c r="DD386" s="16" t="str">
        <f t="shared" si="446"/>
        <v/>
      </c>
      <c r="DE386" s="43" t="s">
        <v>0</v>
      </c>
      <c r="DF386" s="16" t="str">
        <f t="shared" si="447"/>
        <v/>
      </c>
      <c r="DG386" s="43" t="s">
        <v>0</v>
      </c>
      <c r="DH386" s="48" t="str">
        <f t="shared" si="448"/>
        <v/>
      </c>
      <c r="DI386" s="49" t="str">
        <f t="shared" si="449"/>
        <v/>
      </c>
      <c r="DJ386" s="43" t="s">
        <v>0</v>
      </c>
      <c r="DK386" s="48" t="str">
        <f t="shared" si="450"/>
        <v/>
      </c>
      <c r="DL386" s="49" t="str">
        <f t="shared" si="451"/>
        <v/>
      </c>
      <c r="DM386" s="43" t="s">
        <v>0</v>
      </c>
      <c r="DN386" s="48" t="str">
        <f t="shared" si="452"/>
        <v/>
      </c>
      <c r="DO386" s="49" t="str">
        <f t="shared" si="453"/>
        <v/>
      </c>
      <c r="DP386" s="43" t="s">
        <v>0</v>
      </c>
      <c r="DQ386" s="54" t="str">
        <f t="shared" si="454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5"/>
        <v/>
      </c>
      <c r="DU386" s="69" t="str">
        <f t="shared" si="401"/>
        <v/>
      </c>
      <c r="DV386" s="69" t="str">
        <f t="shared" si="456"/>
        <v/>
      </c>
      <c r="DW386" s="69" t="str">
        <f t="shared" si="457"/>
        <v/>
      </c>
      <c r="DX386" s="62" t="str">
        <f t="shared" si="458"/>
        <v/>
      </c>
      <c r="DY386" s="43" t="s">
        <v>0</v>
      </c>
      <c r="DZ386" s="54" t="str">
        <f>IF(AN386="","",MAX(DZ$12:DZ385)+1)</f>
        <v/>
      </c>
      <c r="EA386" s="69" t="str">
        <f t="shared" si="459"/>
        <v/>
      </c>
      <c r="EB386" s="69" t="str">
        <f t="shared" si="460"/>
        <v/>
      </c>
      <c r="EC386" s="69" t="str">
        <f t="shared" si="461"/>
        <v/>
      </c>
      <c r="ED386" s="69" t="str">
        <f t="shared" si="462"/>
        <v/>
      </c>
      <c r="EE386" s="69" t="str">
        <f t="shared" si="402"/>
        <v/>
      </c>
      <c r="EF386" s="69" t="str">
        <f t="shared" si="463"/>
        <v/>
      </c>
      <c r="EG386" s="69" t="str">
        <f t="shared" si="464"/>
        <v/>
      </c>
      <c r="EH386" s="69" t="str">
        <f t="shared" si="403"/>
        <v/>
      </c>
      <c r="EI386" s="69" t="str">
        <f t="shared" si="465"/>
        <v/>
      </c>
      <c r="EJ386" s="49" t="str">
        <f t="shared" si="466"/>
        <v/>
      </c>
      <c r="EK386" s="43" t="s">
        <v>0</v>
      </c>
      <c r="EL386" s="16" t="str">
        <f t="shared" si="467"/>
        <v/>
      </c>
      <c r="EM386" s="43" t="s">
        <v>0</v>
      </c>
      <c r="EN386" s="16" t="str">
        <f t="shared" si="404"/>
        <v/>
      </c>
      <c r="EO386" s="43" t="s">
        <v>0</v>
      </c>
      <c r="EP386" s="167" t="str">
        <f t="shared" si="468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5"/>
        <v/>
      </c>
      <c r="P387" s="43"/>
      <c r="Q387" s="48" t="str">
        <f t="shared" si="406"/>
        <v/>
      </c>
      <c r="R387" s="69" t="str">
        <f>IF(Q387="","",IF(COUNTIF(Q$12:Q386,Q387)=0,R386+1,R386))</f>
        <v/>
      </c>
      <c r="S387" s="69" t="str">
        <f t="shared" si="407"/>
        <v/>
      </c>
      <c r="T387" s="69" t="str">
        <f t="shared" si="408"/>
        <v/>
      </c>
      <c r="U387" s="62" t="str">
        <f t="shared" si="409"/>
        <v/>
      </c>
      <c r="V387" s="43" t="s">
        <v>0</v>
      </c>
      <c r="W387" s="209" t="str">
        <f t="shared" si="410"/>
        <v/>
      </c>
      <c r="X387" s="259" t="str">
        <f t="shared" si="411"/>
        <v/>
      </c>
      <c r="Y387" s="210" t="str">
        <f t="shared" si="393"/>
        <v/>
      </c>
      <c r="Z387" s="43" t="s">
        <v>0</v>
      </c>
      <c r="AA387" s="48" t="str">
        <f t="shared" si="412"/>
        <v/>
      </c>
      <c r="AB387" s="69" t="str">
        <f t="shared" si="413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4"/>
        <v/>
      </c>
      <c r="AI387" s="43" t="s">
        <v>0</v>
      </c>
      <c r="AJ387" s="209" t="str">
        <f t="shared" si="415"/>
        <v/>
      </c>
      <c r="AK387" s="150" t="str">
        <f t="shared" si="416"/>
        <v/>
      </c>
      <c r="AL387" s="43"/>
      <c r="AM387" s="48" t="str">
        <f t="shared" si="417"/>
        <v/>
      </c>
      <c r="AN387" s="27" t="str">
        <f t="shared" si="418"/>
        <v/>
      </c>
      <c r="AO387" s="69" t="str">
        <f t="shared" si="419"/>
        <v/>
      </c>
      <c r="AP387" s="69" t="str">
        <f t="shared" si="420"/>
        <v/>
      </c>
      <c r="AQ387" s="27" t="str">
        <f t="shared" si="421"/>
        <v/>
      </c>
      <c r="AR387" s="62" t="str">
        <f t="shared" si="422"/>
        <v/>
      </c>
      <c r="AS387" s="43" t="s">
        <v>0</v>
      </c>
      <c r="AT387" s="78" t="str">
        <f t="shared" si="423"/>
        <v/>
      </c>
      <c r="AU387" s="43" t="s">
        <v>0</v>
      </c>
      <c r="AV387" s="280" t="str">
        <f t="shared" si="469"/>
        <v/>
      </c>
      <c r="AW387" s="43" t="s">
        <v>0</v>
      </c>
      <c r="AX387" s="97"/>
      <c r="AY387" s="99"/>
      <c r="AZ387" s="43" t="s">
        <v>0</v>
      </c>
      <c r="BA387" s="236" t="str">
        <f t="shared" si="424"/>
        <v/>
      </c>
      <c r="BB387" s="43" t="s">
        <v>0</v>
      </c>
      <c r="BC387" s="48" t="str">
        <f t="shared" si="425"/>
        <v/>
      </c>
      <c r="BD387" s="69" t="str">
        <f>IF(AX387&amp;AY387="","",MAX(BD$12:BD386)+1)</f>
        <v/>
      </c>
      <c r="BE387" s="248" t="str">
        <f t="shared" si="426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7"/>
        <v/>
      </c>
      <c r="BI387" s="27" t="str">
        <f t="shared" si="428"/>
        <v/>
      </c>
      <c r="BJ387" s="69" t="str">
        <f t="shared" si="429"/>
        <v/>
      </c>
      <c r="BK387" s="49" t="str">
        <f t="shared" si="430"/>
        <v/>
      </c>
      <c r="BL387" s="43" t="s">
        <v>0</v>
      </c>
      <c r="BM387" s="48" t="str">
        <f t="shared" si="431"/>
        <v/>
      </c>
      <c r="BN387" s="27" t="str">
        <f t="shared" si="432"/>
        <v/>
      </c>
      <c r="BO387" s="69" t="str">
        <f t="shared" si="433"/>
        <v/>
      </c>
      <c r="BP387" s="69" t="str">
        <f t="shared" si="394"/>
        <v/>
      </c>
      <c r="BQ387" s="27" t="str">
        <f t="shared" si="395"/>
        <v/>
      </c>
      <c r="BR387" s="27" t="str" cm="1">
        <f t="array" ref="BR387">IFERROR(""&amp;INDEX(regNatjecatelj_klub,DI387),"")</f>
        <v/>
      </c>
      <c r="BS387" s="82" t="str">
        <f t="shared" si="434"/>
        <v/>
      </c>
      <c r="BT387" s="62" t="str">
        <f t="shared" si="435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6"/>
        <v/>
      </c>
      <c r="CA387" s="27" t="str">
        <f t="shared" si="437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8"/>
        <v/>
      </c>
      <c r="CE387" s="27" t="str">
        <f>IF(BX387="","",MAX(CE$12:CE386)+1)</f>
        <v/>
      </c>
      <c r="CF387" s="27" t="str">
        <f t="shared" si="439"/>
        <v/>
      </c>
      <c r="CG387" s="62" t="str">
        <f t="shared" si="440"/>
        <v/>
      </c>
      <c r="CH387" s="43" t="s">
        <v>0</v>
      </c>
      <c r="CI387" s="16" t="str">
        <f t="shared" si="44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2"/>
        <v/>
      </c>
      <c r="CP387" s="69" t="str">
        <f t="shared" si="443"/>
        <v/>
      </c>
      <c r="CQ387" s="216" t="str">
        <f t="shared" si="444"/>
        <v/>
      </c>
      <c r="CR387" s="217" t="str">
        <f t="shared" si="470"/>
        <v/>
      </c>
      <c r="CS387" s="150" t="str">
        <f t="shared" si="396"/>
        <v/>
      </c>
      <c r="CT387" s="43" t="s">
        <v>0</v>
      </c>
      <c r="CU387" s="276" t="str">
        <f t="shared" si="445"/>
        <v xml:space="preserve">
</v>
      </c>
      <c r="CV387" s="43" t="s">
        <v>0</v>
      </c>
      <c r="CW387" s="236" t="str">
        <f t="shared" si="397"/>
        <v/>
      </c>
      <c r="CX387" t="s">
        <v>0</v>
      </c>
      <c r="CY387" s="119" t="str">
        <f t="shared" si="398"/>
        <v/>
      </c>
      <c r="CZ387" t="s">
        <v>0</v>
      </c>
      <c r="DA387" s="48" t="str">
        <f t="shared" si="399"/>
        <v/>
      </c>
      <c r="DB387" s="62" t="str">
        <f t="shared" si="400"/>
        <v/>
      </c>
      <c r="DC387" t="s">
        <v>0</v>
      </c>
      <c r="DD387" s="16" t="str">
        <f t="shared" si="446"/>
        <v/>
      </c>
      <c r="DE387" s="43" t="s">
        <v>0</v>
      </c>
      <c r="DF387" s="16" t="str">
        <f t="shared" si="447"/>
        <v/>
      </c>
      <c r="DG387" s="43" t="s">
        <v>0</v>
      </c>
      <c r="DH387" s="48" t="str">
        <f t="shared" si="448"/>
        <v/>
      </c>
      <c r="DI387" s="49" t="str">
        <f t="shared" si="449"/>
        <v/>
      </c>
      <c r="DJ387" s="43" t="s">
        <v>0</v>
      </c>
      <c r="DK387" s="48" t="str">
        <f t="shared" si="450"/>
        <v/>
      </c>
      <c r="DL387" s="49" t="str">
        <f t="shared" si="451"/>
        <v/>
      </c>
      <c r="DM387" s="43" t="s">
        <v>0</v>
      </c>
      <c r="DN387" s="48" t="str">
        <f t="shared" si="452"/>
        <v/>
      </c>
      <c r="DO387" s="49" t="str">
        <f t="shared" si="453"/>
        <v/>
      </c>
      <c r="DP387" s="43" t="s">
        <v>0</v>
      </c>
      <c r="DQ387" s="54" t="str">
        <f t="shared" si="454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5"/>
        <v/>
      </c>
      <c r="DU387" s="69" t="str">
        <f t="shared" si="401"/>
        <v/>
      </c>
      <c r="DV387" s="69" t="str">
        <f t="shared" si="456"/>
        <v/>
      </c>
      <c r="DW387" s="69" t="str">
        <f t="shared" si="457"/>
        <v/>
      </c>
      <c r="DX387" s="62" t="str">
        <f t="shared" si="458"/>
        <v/>
      </c>
      <c r="DY387" s="43" t="s">
        <v>0</v>
      </c>
      <c r="DZ387" s="54" t="str">
        <f>IF(AN387="","",MAX(DZ$12:DZ386)+1)</f>
        <v/>
      </c>
      <c r="EA387" s="69" t="str">
        <f t="shared" si="459"/>
        <v/>
      </c>
      <c r="EB387" s="69" t="str">
        <f t="shared" si="460"/>
        <v/>
      </c>
      <c r="EC387" s="69" t="str">
        <f t="shared" si="461"/>
        <v/>
      </c>
      <c r="ED387" s="69" t="str">
        <f t="shared" si="462"/>
        <v/>
      </c>
      <c r="EE387" s="69" t="str">
        <f t="shared" si="402"/>
        <v/>
      </c>
      <c r="EF387" s="69" t="str">
        <f t="shared" si="463"/>
        <v/>
      </c>
      <c r="EG387" s="69" t="str">
        <f t="shared" si="464"/>
        <v/>
      </c>
      <c r="EH387" s="69" t="str">
        <f t="shared" si="403"/>
        <v/>
      </c>
      <c r="EI387" s="69" t="str">
        <f t="shared" si="465"/>
        <v/>
      </c>
      <c r="EJ387" s="49" t="str">
        <f t="shared" si="466"/>
        <v/>
      </c>
      <c r="EK387" s="43" t="s">
        <v>0</v>
      </c>
      <c r="EL387" s="16" t="str">
        <f t="shared" si="467"/>
        <v/>
      </c>
      <c r="EM387" s="43" t="s">
        <v>0</v>
      </c>
      <c r="EN387" s="16" t="str">
        <f t="shared" si="404"/>
        <v/>
      </c>
      <c r="EO387" s="43" t="s">
        <v>0</v>
      </c>
      <c r="EP387" s="167" t="str">
        <f t="shared" si="468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5"/>
        <v/>
      </c>
      <c r="P388" s="43"/>
      <c r="Q388" s="48" t="str">
        <f t="shared" si="406"/>
        <v/>
      </c>
      <c r="R388" s="69" t="str">
        <f>IF(Q388="","",IF(COUNTIF(Q$12:Q387,Q388)=0,R387+1,R387))</f>
        <v/>
      </c>
      <c r="S388" s="69" t="str">
        <f t="shared" si="407"/>
        <v/>
      </c>
      <c r="T388" s="69" t="str">
        <f t="shared" si="408"/>
        <v/>
      </c>
      <c r="U388" s="62" t="str">
        <f t="shared" si="409"/>
        <v/>
      </c>
      <c r="V388" s="43" t="s">
        <v>0</v>
      </c>
      <c r="W388" s="209" t="str">
        <f t="shared" si="410"/>
        <v/>
      </c>
      <c r="X388" s="259" t="str">
        <f t="shared" si="411"/>
        <v/>
      </c>
      <c r="Y388" s="210" t="str">
        <f t="shared" si="393"/>
        <v/>
      </c>
      <c r="Z388" s="43" t="s">
        <v>0</v>
      </c>
      <c r="AA388" s="48" t="str">
        <f t="shared" si="412"/>
        <v/>
      </c>
      <c r="AB388" s="69" t="str">
        <f t="shared" si="413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4"/>
        <v/>
      </c>
      <c r="AI388" s="43" t="s">
        <v>0</v>
      </c>
      <c r="AJ388" s="209" t="str">
        <f t="shared" si="415"/>
        <v/>
      </c>
      <c r="AK388" s="150" t="str">
        <f t="shared" si="416"/>
        <v/>
      </c>
      <c r="AL388" s="43"/>
      <c r="AM388" s="48" t="str">
        <f t="shared" si="417"/>
        <v/>
      </c>
      <c r="AN388" s="27" t="str">
        <f t="shared" si="418"/>
        <v/>
      </c>
      <c r="AO388" s="69" t="str">
        <f t="shared" si="419"/>
        <v/>
      </c>
      <c r="AP388" s="69" t="str">
        <f t="shared" si="420"/>
        <v/>
      </c>
      <c r="AQ388" s="27" t="str">
        <f t="shared" si="421"/>
        <v/>
      </c>
      <c r="AR388" s="62" t="str">
        <f t="shared" si="422"/>
        <v/>
      </c>
      <c r="AS388" s="43" t="s">
        <v>0</v>
      </c>
      <c r="AT388" s="78" t="str">
        <f t="shared" si="423"/>
        <v/>
      </c>
      <c r="AU388" s="43" t="s">
        <v>0</v>
      </c>
      <c r="AV388" s="280" t="str">
        <f t="shared" si="469"/>
        <v/>
      </c>
      <c r="AW388" s="43" t="s">
        <v>0</v>
      </c>
      <c r="AX388" s="97"/>
      <c r="AY388" s="99"/>
      <c r="AZ388" s="43" t="s">
        <v>0</v>
      </c>
      <c r="BA388" s="236" t="str">
        <f t="shared" si="424"/>
        <v/>
      </c>
      <c r="BB388" s="43" t="s">
        <v>0</v>
      </c>
      <c r="BC388" s="48" t="str">
        <f t="shared" si="425"/>
        <v/>
      </c>
      <c r="BD388" s="69" t="str">
        <f>IF(AX388&amp;AY388="","",MAX(BD$12:BD387)+1)</f>
        <v/>
      </c>
      <c r="BE388" s="248" t="str">
        <f t="shared" si="426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7"/>
        <v/>
      </c>
      <c r="BI388" s="27" t="str">
        <f t="shared" si="428"/>
        <v/>
      </c>
      <c r="BJ388" s="69" t="str">
        <f t="shared" si="429"/>
        <v/>
      </c>
      <c r="BK388" s="49" t="str">
        <f t="shared" si="430"/>
        <v/>
      </c>
      <c r="BL388" s="43" t="s">
        <v>0</v>
      </c>
      <c r="BM388" s="48" t="str">
        <f t="shared" si="431"/>
        <v/>
      </c>
      <c r="BN388" s="27" t="str">
        <f t="shared" si="432"/>
        <v/>
      </c>
      <c r="BO388" s="69" t="str">
        <f t="shared" si="433"/>
        <v/>
      </c>
      <c r="BP388" s="69" t="str">
        <f t="shared" si="394"/>
        <v/>
      </c>
      <c r="BQ388" s="27" t="str">
        <f t="shared" si="395"/>
        <v/>
      </c>
      <c r="BR388" s="27" t="str" cm="1">
        <f t="array" ref="BR388">IFERROR(""&amp;INDEX(regNatjecatelj_klub,DI388),"")</f>
        <v/>
      </c>
      <c r="BS388" s="82" t="str">
        <f t="shared" si="434"/>
        <v/>
      </c>
      <c r="BT388" s="62" t="str">
        <f t="shared" si="435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6"/>
        <v/>
      </c>
      <c r="CA388" s="27" t="str">
        <f t="shared" si="437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8"/>
        <v/>
      </c>
      <c r="CE388" s="27" t="str">
        <f>IF(BX388="","",MAX(CE$12:CE387)+1)</f>
        <v/>
      </c>
      <c r="CF388" s="27" t="str">
        <f t="shared" si="439"/>
        <v/>
      </c>
      <c r="CG388" s="62" t="str">
        <f t="shared" si="440"/>
        <v/>
      </c>
      <c r="CH388" s="43" t="s">
        <v>0</v>
      </c>
      <c r="CI388" s="16" t="str">
        <f t="shared" si="44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2"/>
        <v/>
      </c>
      <c r="CP388" s="69" t="str">
        <f t="shared" si="443"/>
        <v/>
      </c>
      <c r="CQ388" s="216" t="str">
        <f t="shared" si="444"/>
        <v/>
      </c>
      <c r="CR388" s="217" t="str">
        <f t="shared" si="470"/>
        <v/>
      </c>
      <c r="CS388" s="150" t="str">
        <f t="shared" si="396"/>
        <v/>
      </c>
      <c r="CT388" s="43" t="s">
        <v>0</v>
      </c>
      <c r="CU388" s="276" t="str">
        <f t="shared" si="445"/>
        <v xml:space="preserve">
</v>
      </c>
      <c r="CV388" s="43" t="s">
        <v>0</v>
      </c>
      <c r="CW388" s="236" t="str">
        <f t="shared" si="397"/>
        <v/>
      </c>
      <c r="CX388" t="s">
        <v>0</v>
      </c>
      <c r="CY388" s="119" t="str">
        <f t="shared" si="398"/>
        <v/>
      </c>
      <c r="CZ388" t="s">
        <v>0</v>
      </c>
      <c r="DA388" s="48" t="str">
        <f t="shared" si="399"/>
        <v/>
      </c>
      <c r="DB388" s="62" t="str">
        <f t="shared" si="400"/>
        <v/>
      </c>
      <c r="DC388" t="s">
        <v>0</v>
      </c>
      <c r="DD388" s="16" t="str">
        <f t="shared" si="446"/>
        <v/>
      </c>
      <c r="DE388" s="43" t="s">
        <v>0</v>
      </c>
      <c r="DF388" s="16" t="str">
        <f t="shared" si="447"/>
        <v/>
      </c>
      <c r="DG388" s="43" t="s">
        <v>0</v>
      </c>
      <c r="DH388" s="48" t="str">
        <f t="shared" si="448"/>
        <v/>
      </c>
      <c r="DI388" s="49" t="str">
        <f t="shared" si="449"/>
        <v/>
      </c>
      <c r="DJ388" s="43" t="s">
        <v>0</v>
      </c>
      <c r="DK388" s="48" t="str">
        <f t="shared" si="450"/>
        <v/>
      </c>
      <c r="DL388" s="49" t="str">
        <f t="shared" si="451"/>
        <v/>
      </c>
      <c r="DM388" s="43" t="s">
        <v>0</v>
      </c>
      <c r="DN388" s="48" t="str">
        <f t="shared" si="452"/>
        <v/>
      </c>
      <c r="DO388" s="49" t="str">
        <f t="shared" si="453"/>
        <v/>
      </c>
      <c r="DP388" s="43" t="s">
        <v>0</v>
      </c>
      <c r="DQ388" s="54" t="str">
        <f t="shared" si="454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5"/>
        <v/>
      </c>
      <c r="DU388" s="69" t="str">
        <f t="shared" si="401"/>
        <v/>
      </c>
      <c r="DV388" s="69" t="str">
        <f t="shared" si="456"/>
        <v/>
      </c>
      <c r="DW388" s="69" t="str">
        <f t="shared" si="457"/>
        <v/>
      </c>
      <c r="DX388" s="62" t="str">
        <f t="shared" si="458"/>
        <v/>
      </c>
      <c r="DY388" s="43" t="s">
        <v>0</v>
      </c>
      <c r="DZ388" s="54" t="str">
        <f>IF(AN388="","",MAX(DZ$12:DZ387)+1)</f>
        <v/>
      </c>
      <c r="EA388" s="69" t="str">
        <f t="shared" si="459"/>
        <v/>
      </c>
      <c r="EB388" s="69" t="str">
        <f t="shared" si="460"/>
        <v/>
      </c>
      <c r="EC388" s="69" t="str">
        <f t="shared" si="461"/>
        <v/>
      </c>
      <c r="ED388" s="69" t="str">
        <f t="shared" si="462"/>
        <v/>
      </c>
      <c r="EE388" s="69" t="str">
        <f t="shared" si="402"/>
        <v/>
      </c>
      <c r="EF388" s="69" t="str">
        <f t="shared" si="463"/>
        <v/>
      </c>
      <c r="EG388" s="69" t="str">
        <f t="shared" si="464"/>
        <v/>
      </c>
      <c r="EH388" s="69" t="str">
        <f t="shared" si="403"/>
        <v/>
      </c>
      <c r="EI388" s="69" t="str">
        <f t="shared" si="465"/>
        <v/>
      </c>
      <c r="EJ388" s="49" t="str">
        <f t="shared" si="466"/>
        <v/>
      </c>
      <c r="EK388" s="43" t="s">
        <v>0</v>
      </c>
      <c r="EL388" s="16" t="str">
        <f t="shared" si="467"/>
        <v/>
      </c>
      <c r="EM388" s="43" t="s">
        <v>0</v>
      </c>
      <c r="EN388" s="16" t="str">
        <f t="shared" si="404"/>
        <v/>
      </c>
      <c r="EO388" s="43" t="s">
        <v>0</v>
      </c>
      <c r="EP388" s="167" t="str">
        <f t="shared" si="468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5"/>
        <v/>
      </c>
      <c r="P389" s="43"/>
      <c r="Q389" s="48" t="str">
        <f t="shared" si="406"/>
        <v/>
      </c>
      <c r="R389" s="69" t="str">
        <f>IF(Q389="","",IF(COUNTIF(Q$12:Q388,Q389)=0,R388+1,R388))</f>
        <v/>
      </c>
      <c r="S389" s="69" t="str">
        <f t="shared" si="407"/>
        <v/>
      </c>
      <c r="T389" s="69" t="str">
        <f t="shared" si="408"/>
        <v/>
      </c>
      <c r="U389" s="62" t="str">
        <f t="shared" si="409"/>
        <v/>
      </c>
      <c r="V389" s="43" t="s">
        <v>0</v>
      </c>
      <c r="W389" s="209" t="str">
        <f t="shared" si="410"/>
        <v/>
      </c>
      <c r="X389" s="259" t="str">
        <f t="shared" si="411"/>
        <v/>
      </c>
      <c r="Y389" s="210" t="str">
        <f t="shared" si="393"/>
        <v/>
      </c>
      <c r="Z389" s="43" t="s">
        <v>0</v>
      </c>
      <c r="AA389" s="48" t="str">
        <f t="shared" si="412"/>
        <v/>
      </c>
      <c r="AB389" s="69" t="str">
        <f t="shared" si="413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4"/>
        <v/>
      </c>
      <c r="AI389" s="43" t="s">
        <v>0</v>
      </c>
      <c r="AJ389" s="209" t="str">
        <f t="shared" si="415"/>
        <v/>
      </c>
      <c r="AK389" s="150" t="str">
        <f t="shared" si="416"/>
        <v/>
      </c>
      <c r="AL389" s="43"/>
      <c r="AM389" s="48" t="str">
        <f t="shared" si="417"/>
        <v/>
      </c>
      <c r="AN389" s="27" t="str">
        <f t="shared" si="418"/>
        <v/>
      </c>
      <c r="AO389" s="69" t="str">
        <f t="shared" si="419"/>
        <v/>
      </c>
      <c r="AP389" s="69" t="str">
        <f t="shared" si="420"/>
        <v/>
      </c>
      <c r="AQ389" s="27" t="str">
        <f t="shared" si="421"/>
        <v/>
      </c>
      <c r="AR389" s="62" t="str">
        <f t="shared" si="422"/>
        <v/>
      </c>
      <c r="AS389" s="43" t="s">
        <v>0</v>
      </c>
      <c r="AT389" s="78" t="str">
        <f t="shared" si="423"/>
        <v/>
      </c>
      <c r="AU389" s="43" t="s">
        <v>0</v>
      </c>
      <c r="AV389" s="280" t="str">
        <f t="shared" si="469"/>
        <v/>
      </c>
      <c r="AW389" s="43" t="s">
        <v>0</v>
      </c>
      <c r="AX389" s="97"/>
      <c r="AY389" s="99"/>
      <c r="AZ389" s="43" t="s">
        <v>0</v>
      </c>
      <c r="BA389" s="236" t="str">
        <f t="shared" si="424"/>
        <v/>
      </c>
      <c r="BB389" s="43" t="s">
        <v>0</v>
      </c>
      <c r="BC389" s="48" t="str">
        <f t="shared" si="425"/>
        <v/>
      </c>
      <c r="BD389" s="69" t="str">
        <f>IF(AX389&amp;AY389="","",MAX(BD$12:BD388)+1)</f>
        <v/>
      </c>
      <c r="BE389" s="248" t="str">
        <f t="shared" si="426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7"/>
        <v/>
      </c>
      <c r="BI389" s="27" t="str">
        <f t="shared" si="428"/>
        <v/>
      </c>
      <c r="BJ389" s="69" t="str">
        <f t="shared" si="429"/>
        <v/>
      </c>
      <c r="BK389" s="49" t="str">
        <f t="shared" si="430"/>
        <v/>
      </c>
      <c r="BL389" s="43" t="s">
        <v>0</v>
      </c>
      <c r="BM389" s="48" t="str">
        <f t="shared" si="431"/>
        <v/>
      </c>
      <c r="BN389" s="27" t="str">
        <f t="shared" si="432"/>
        <v/>
      </c>
      <c r="BO389" s="69" t="str">
        <f t="shared" si="433"/>
        <v/>
      </c>
      <c r="BP389" s="69" t="str">
        <f t="shared" si="394"/>
        <v/>
      </c>
      <c r="BQ389" s="27" t="str">
        <f t="shared" si="395"/>
        <v/>
      </c>
      <c r="BR389" s="27" t="str" cm="1">
        <f t="array" ref="BR389">IFERROR(""&amp;INDEX(regNatjecatelj_klub,DI389),"")</f>
        <v/>
      </c>
      <c r="BS389" s="82" t="str">
        <f t="shared" si="434"/>
        <v/>
      </c>
      <c r="BT389" s="62" t="str">
        <f t="shared" si="435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6"/>
        <v/>
      </c>
      <c r="CA389" s="27" t="str">
        <f t="shared" si="437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8"/>
        <v/>
      </c>
      <c r="CE389" s="27" t="str">
        <f>IF(BX389="","",MAX(CE$12:CE388)+1)</f>
        <v/>
      </c>
      <c r="CF389" s="27" t="str">
        <f t="shared" si="439"/>
        <v/>
      </c>
      <c r="CG389" s="62" t="str">
        <f t="shared" si="440"/>
        <v/>
      </c>
      <c r="CH389" s="43" t="s">
        <v>0</v>
      </c>
      <c r="CI389" s="16" t="str">
        <f t="shared" si="44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2"/>
        <v/>
      </c>
      <c r="CP389" s="69" t="str">
        <f t="shared" si="443"/>
        <v/>
      </c>
      <c r="CQ389" s="216" t="str">
        <f t="shared" si="444"/>
        <v/>
      </c>
      <c r="CR389" s="217" t="str">
        <f t="shared" si="470"/>
        <v/>
      </c>
      <c r="CS389" s="150" t="str">
        <f t="shared" si="396"/>
        <v/>
      </c>
      <c r="CT389" s="43" t="s">
        <v>0</v>
      </c>
      <c r="CU389" s="276" t="str">
        <f t="shared" si="445"/>
        <v xml:space="preserve">
</v>
      </c>
      <c r="CV389" s="43" t="s">
        <v>0</v>
      </c>
      <c r="CW389" s="236" t="str">
        <f t="shared" si="397"/>
        <v/>
      </c>
      <c r="CX389" t="s">
        <v>0</v>
      </c>
      <c r="CY389" s="119" t="str">
        <f t="shared" si="398"/>
        <v/>
      </c>
      <c r="CZ389" t="s">
        <v>0</v>
      </c>
      <c r="DA389" s="48" t="str">
        <f t="shared" si="399"/>
        <v/>
      </c>
      <c r="DB389" s="62" t="str">
        <f t="shared" si="400"/>
        <v/>
      </c>
      <c r="DC389" t="s">
        <v>0</v>
      </c>
      <c r="DD389" s="16" t="str">
        <f t="shared" si="446"/>
        <v/>
      </c>
      <c r="DE389" s="43" t="s">
        <v>0</v>
      </c>
      <c r="DF389" s="16" t="str">
        <f t="shared" si="447"/>
        <v/>
      </c>
      <c r="DG389" s="43" t="s">
        <v>0</v>
      </c>
      <c r="DH389" s="48" t="str">
        <f t="shared" si="448"/>
        <v/>
      </c>
      <c r="DI389" s="49" t="str">
        <f t="shared" si="449"/>
        <v/>
      </c>
      <c r="DJ389" s="43" t="s">
        <v>0</v>
      </c>
      <c r="DK389" s="48" t="str">
        <f t="shared" si="450"/>
        <v/>
      </c>
      <c r="DL389" s="49" t="str">
        <f t="shared" si="451"/>
        <v/>
      </c>
      <c r="DM389" s="43" t="s">
        <v>0</v>
      </c>
      <c r="DN389" s="48" t="str">
        <f t="shared" si="452"/>
        <v/>
      </c>
      <c r="DO389" s="49" t="str">
        <f t="shared" si="453"/>
        <v/>
      </c>
      <c r="DP389" s="43" t="s">
        <v>0</v>
      </c>
      <c r="DQ389" s="54" t="str">
        <f t="shared" si="454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5"/>
        <v/>
      </c>
      <c r="DU389" s="69" t="str">
        <f t="shared" si="401"/>
        <v/>
      </c>
      <c r="DV389" s="69" t="str">
        <f t="shared" si="456"/>
        <v/>
      </c>
      <c r="DW389" s="69" t="str">
        <f t="shared" si="457"/>
        <v/>
      </c>
      <c r="DX389" s="62" t="str">
        <f t="shared" si="458"/>
        <v/>
      </c>
      <c r="DY389" s="43" t="s">
        <v>0</v>
      </c>
      <c r="DZ389" s="54" t="str">
        <f>IF(AN389="","",MAX(DZ$12:DZ388)+1)</f>
        <v/>
      </c>
      <c r="EA389" s="69" t="str">
        <f t="shared" si="459"/>
        <v/>
      </c>
      <c r="EB389" s="69" t="str">
        <f t="shared" si="460"/>
        <v/>
      </c>
      <c r="EC389" s="69" t="str">
        <f t="shared" si="461"/>
        <v/>
      </c>
      <c r="ED389" s="69" t="str">
        <f t="shared" si="462"/>
        <v/>
      </c>
      <c r="EE389" s="69" t="str">
        <f t="shared" si="402"/>
        <v/>
      </c>
      <c r="EF389" s="69" t="str">
        <f t="shared" si="463"/>
        <v/>
      </c>
      <c r="EG389" s="69" t="str">
        <f t="shared" si="464"/>
        <v/>
      </c>
      <c r="EH389" s="69" t="str">
        <f t="shared" si="403"/>
        <v/>
      </c>
      <c r="EI389" s="69" t="str">
        <f t="shared" si="465"/>
        <v/>
      </c>
      <c r="EJ389" s="49" t="str">
        <f t="shared" si="466"/>
        <v/>
      </c>
      <c r="EK389" s="43" t="s">
        <v>0</v>
      </c>
      <c r="EL389" s="16" t="str">
        <f t="shared" si="467"/>
        <v/>
      </c>
      <c r="EM389" s="43" t="s">
        <v>0</v>
      </c>
      <c r="EN389" s="16" t="str">
        <f t="shared" si="404"/>
        <v/>
      </c>
      <c r="EO389" s="43" t="s">
        <v>0</v>
      </c>
      <c r="EP389" s="167" t="str">
        <f t="shared" si="468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5"/>
        <v/>
      </c>
      <c r="P390" s="43"/>
      <c r="Q390" s="48" t="str">
        <f t="shared" si="406"/>
        <v/>
      </c>
      <c r="R390" s="69" t="str">
        <f>IF(Q390="","",IF(COUNTIF(Q$12:Q389,Q390)=0,R389+1,R389))</f>
        <v/>
      </c>
      <c r="S390" s="69" t="str">
        <f t="shared" si="407"/>
        <v/>
      </c>
      <c r="T390" s="69" t="str">
        <f t="shared" si="408"/>
        <v/>
      </c>
      <c r="U390" s="62" t="str">
        <f t="shared" si="409"/>
        <v/>
      </c>
      <c r="V390" s="43" t="s">
        <v>0</v>
      </c>
      <c r="W390" s="209" t="str">
        <f t="shared" si="410"/>
        <v/>
      </c>
      <c r="X390" s="259" t="str">
        <f t="shared" si="411"/>
        <v/>
      </c>
      <c r="Y390" s="210" t="str">
        <f t="shared" si="393"/>
        <v/>
      </c>
      <c r="Z390" s="43" t="s">
        <v>0</v>
      </c>
      <c r="AA390" s="48" t="str">
        <f t="shared" si="412"/>
        <v/>
      </c>
      <c r="AB390" s="69" t="str">
        <f t="shared" si="413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4"/>
        <v/>
      </c>
      <c r="AI390" s="43" t="s">
        <v>0</v>
      </c>
      <c r="AJ390" s="209" t="str">
        <f t="shared" si="415"/>
        <v/>
      </c>
      <c r="AK390" s="150" t="str">
        <f t="shared" si="416"/>
        <v/>
      </c>
      <c r="AL390" s="43"/>
      <c r="AM390" s="48" t="str">
        <f t="shared" si="417"/>
        <v/>
      </c>
      <c r="AN390" s="27" t="str">
        <f t="shared" si="418"/>
        <v/>
      </c>
      <c r="AO390" s="69" t="str">
        <f t="shared" si="419"/>
        <v/>
      </c>
      <c r="AP390" s="69" t="str">
        <f t="shared" si="420"/>
        <v/>
      </c>
      <c r="AQ390" s="27" t="str">
        <f t="shared" si="421"/>
        <v/>
      </c>
      <c r="AR390" s="62" t="str">
        <f t="shared" si="422"/>
        <v/>
      </c>
      <c r="AS390" s="43" t="s">
        <v>0</v>
      </c>
      <c r="AT390" s="78" t="str">
        <f t="shared" si="423"/>
        <v/>
      </c>
      <c r="AU390" s="43" t="s">
        <v>0</v>
      </c>
      <c r="AV390" s="280" t="str">
        <f t="shared" si="469"/>
        <v/>
      </c>
      <c r="AW390" s="43" t="s">
        <v>0</v>
      </c>
      <c r="AX390" s="97"/>
      <c r="AY390" s="99"/>
      <c r="AZ390" s="43" t="s">
        <v>0</v>
      </c>
      <c r="BA390" s="236" t="str">
        <f t="shared" si="424"/>
        <v/>
      </c>
      <c r="BB390" s="43" t="s">
        <v>0</v>
      </c>
      <c r="BC390" s="48" t="str">
        <f t="shared" si="425"/>
        <v/>
      </c>
      <c r="BD390" s="69" t="str">
        <f>IF(AX390&amp;AY390="","",MAX(BD$12:BD389)+1)</f>
        <v/>
      </c>
      <c r="BE390" s="248" t="str">
        <f t="shared" si="426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7"/>
        <v/>
      </c>
      <c r="BI390" s="27" t="str">
        <f t="shared" si="428"/>
        <v/>
      </c>
      <c r="BJ390" s="69" t="str">
        <f t="shared" si="429"/>
        <v/>
      </c>
      <c r="BK390" s="49" t="str">
        <f t="shared" si="430"/>
        <v/>
      </c>
      <c r="BL390" s="43" t="s">
        <v>0</v>
      </c>
      <c r="BM390" s="48" t="str">
        <f t="shared" si="431"/>
        <v/>
      </c>
      <c r="BN390" s="27" t="str">
        <f t="shared" si="432"/>
        <v/>
      </c>
      <c r="BO390" s="69" t="str">
        <f t="shared" si="433"/>
        <v/>
      </c>
      <c r="BP390" s="69" t="str">
        <f t="shared" si="394"/>
        <v/>
      </c>
      <c r="BQ390" s="27" t="str">
        <f t="shared" si="395"/>
        <v/>
      </c>
      <c r="BR390" s="27" t="str" cm="1">
        <f t="array" ref="BR390">IFERROR(""&amp;INDEX(regNatjecatelj_klub,DI390),"")</f>
        <v/>
      </c>
      <c r="BS390" s="82" t="str">
        <f t="shared" si="434"/>
        <v/>
      </c>
      <c r="BT390" s="62" t="str">
        <f t="shared" si="435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6"/>
        <v/>
      </c>
      <c r="CA390" s="27" t="str">
        <f t="shared" si="437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8"/>
        <v/>
      </c>
      <c r="CE390" s="27" t="str">
        <f>IF(BX390="","",MAX(CE$12:CE389)+1)</f>
        <v/>
      </c>
      <c r="CF390" s="27" t="str">
        <f t="shared" si="439"/>
        <v/>
      </c>
      <c r="CG390" s="62" t="str">
        <f t="shared" si="440"/>
        <v/>
      </c>
      <c r="CH390" s="43" t="s">
        <v>0</v>
      </c>
      <c r="CI390" s="16" t="str">
        <f t="shared" si="44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2"/>
        <v/>
      </c>
      <c r="CP390" s="69" t="str">
        <f t="shared" si="443"/>
        <v/>
      </c>
      <c r="CQ390" s="216" t="str">
        <f t="shared" si="444"/>
        <v/>
      </c>
      <c r="CR390" s="217" t="str">
        <f t="shared" si="470"/>
        <v/>
      </c>
      <c r="CS390" s="150" t="str">
        <f t="shared" si="396"/>
        <v/>
      </c>
      <c r="CT390" s="43" t="s">
        <v>0</v>
      </c>
      <c r="CU390" s="276" t="str">
        <f t="shared" si="445"/>
        <v xml:space="preserve">
</v>
      </c>
      <c r="CV390" s="43" t="s">
        <v>0</v>
      </c>
      <c r="CW390" s="236" t="str">
        <f t="shared" si="397"/>
        <v/>
      </c>
      <c r="CX390" t="s">
        <v>0</v>
      </c>
      <c r="CY390" s="119" t="str">
        <f t="shared" si="398"/>
        <v/>
      </c>
      <c r="CZ390" t="s">
        <v>0</v>
      </c>
      <c r="DA390" s="48" t="str">
        <f t="shared" si="399"/>
        <v/>
      </c>
      <c r="DB390" s="62" t="str">
        <f t="shared" si="400"/>
        <v/>
      </c>
      <c r="DC390" t="s">
        <v>0</v>
      </c>
      <c r="DD390" s="16" t="str">
        <f t="shared" si="446"/>
        <v/>
      </c>
      <c r="DE390" s="43" t="s">
        <v>0</v>
      </c>
      <c r="DF390" s="16" t="str">
        <f t="shared" si="447"/>
        <v/>
      </c>
      <c r="DG390" s="43" t="s">
        <v>0</v>
      </c>
      <c r="DH390" s="48" t="str">
        <f t="shared" si="448"/>
        <v/>
      </c>
      <c r="DI390" s="49" t="str">
        <f t="shared" si="449"/>
        <v/>
      </c>
      <c r="DJ390" s="43" t="s">
        <v>0</v>
      </c>
      <c r="DK390" s="48" t="str">
        <f t="shared" si="450"/>
        <v/>
      </c>
      <c r="DL390" s="49" t="str">
        <f t="shared" si="451"/>
        <v/>
      </c>
      <c r="DM390" s="43" t="s">
        <v>0</v>
      </c>
      <c r="DN390" s="48" t="str">
        <f t="shared" si="452"/>
        <v/>
      </c>
      <c r="DO390" s="49" t="str">
        <f t="shared" si="453"/>
        <v/>
      </c>
      <c r="DP390" s="43" t="s">
        <v>0</v>
      </c>
      <c r="DQ390" s="54" t="str">
        <f t="shared" si="454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5"/>
        <v/>
      </c>
      <c r="DU390" s="69" t="str">
        <f t="shared" si="401"/>
        <v/>
      </c>
      <c r="DV390" s="69" t="str">
        <f t="shared" si="456"/>
        <v/>
      </c>
      <c r="DW390" s="69" t="str">
        <f t="shared" si="457"/>
        <v/>
      </c>
      <c r="DX390" s="62" t="str">
        <f t="shared" si="458"/>
        <v/>
      </c>
      <c r="DY390" s="43" t="s">
        <v>0</v>
      </c>
      <c r="DZ390" s="54" t="str">
        <f>IF(AN390="","",MAX(DZ$12:DZ389)+1)</f>
        <v/>
      </c>
      <c r="EA390" s="69" t="str">
        <f t="shared" si="459"/>
        <v/>
      </c>
      <c r="EB390" s="69" t="str">
        <f t="shared" si="460"/>
        <v/>
      </c>
      <c r="EC390" s="69" t="str">
        <f t="shared" si="461"/>
        <v/>
      </c>
      <c r="ED390" s="69" t="str">
        <f t="shared" si="462"/>
        <v/>
      </c>
      <c r="EE390" s="69" t="str">
        <f t="shared" si="402"/>
        <v/>
      </c>
      <c r="EF390" s="69" t="str">
        <f t="shared" si="463"/>
        <v/>
      </c>
      <c r="EG390" s="69" t="str">
        <f t="shared" si="464"/>
        <v/>
      </c>
      <c r="EH390" s="69" t="str">
        <f t="shared" si="403"/>
        <v/>
      </c>
      <c r="EI390" s="69" t="str">
        <f t="shared" si="465"/>
        <v/>
      </c>
      <c r="EJ390" s="49" t="str">
        <f t="shared" si="466"/>
        <v/>
      </c>
      <c r="EK390" s="43" t="s">
        <v>0</v>
      </c>
      <c r="EL390" s="16" t="str">
        <f t="shared" si="467"/>
        <v/>
      </c>
      <c r="EM390" s="43" t="s">
        <v>0</v>
      </c>
      <c r="EN390" s="16" t="str">
        <f t="shared" si="404"/>
        <v/>
      </c>
      <c r="EO390" s="43" t="s">
        <v>0</v>
      </c>
      <c r="EP390" s="167" t="str">
        <f t="shared" si="468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5"/>
        <v/>
      </c>
      <c r="P391" s="43"/>
      <c r="Q391" s="48" t="str">
        <f t="shared" si="406"/>
        <v/>
      </c>
      <c r="R391" s="69" t="str">
        <f>IF(Q391="","",IF(COUNTIF(Q$12:Q390,Q391)=0,R390+1,R390))</f>
        <v/>
      </c>
      <c r="S391" s="69" t="str">
        <f t="shared" si="407"/>
        <v/>
      </c>
      <c r="T391" s="69" t="str">
        <f t="shared" si="408"/>
        <v/>
      </c>
      <c r="U391" s="62" t="str">
        <f t="shared" si="409"/>
        <v/>
      </c>
      <c r="V391" s="43" t="s">
        <v>0</v>
      </c>
      <c r="W391" s="209" t="str">
        <f t="shared" si="410"/>
        <v/>
      </c>
      <c r="X391" s="259" t="str">
        <f t="shared" si="411"/>
        <v/>
      </c>
      <c r="Y391" s="210" t="str">
        <f t="shared" si="393"/>
        <v/>
      </c>
      <c r="Z391" s="43" t="s">
        <v>0</v>
      </c>
      <c r="AA391" s="48" t="str">
        <f t="shared" si="412"/>
        <v/>
      </c>
      <c r="AB391" s="69" t="str">
        <f t="shared" si="413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4"/>
        <v/>
      </c>
      <c r="AI391" s="43" t="s">
        <v>0</v>
      </c>
      <c r="AJ391" s="209" t="str">
        <f t="shared" si="415"/>
        <v/>
      </c>
      <c r="AK391" s="150" t="str">
        <f t="shared" si="416"/>
        <v/>
      </c>
      <c r="AL391" s="43"/>
      <c r="AM391" s="48" t="str">
        <f t="shared" si="417"/>
        <v/>
      </c>
      <c r="AN391" s="27" t="str">
        <f t="shared" si="418"/>
        <v/>
      </c>
      <c r="AO391" s="69" t="str">
        <f t="shared" si="419"/>
        <v/>
      </c>
      <c r="AP391" s="69" t="str">
        <f t="shared" si="420"/>
        <v/>
      </c>
      <c r="AQ391" s="27" t="str">
        <f t="shared" si="421"/>
        <v/>
      </c>
      <c r="AR391" s="62" t="str">
        <f t="shared" si="422"/>
        <v/>
      </c>
      <c r="AS391" s="43" t="s">
        <v>0</v>
      </c>
      <c r="AT391" s="78" t="str">
        <f t="shared" si="423"/>
        <v/>
      </c>
      <c r="AU391" s="43" t="s">
        <v>0</v>
      </c>
      <c r="AV391" s="280" t="str">
        <f t="shared" si="469"/>
        <v/>
      </c>
      <c r="AW391" s="43" t="s">
        <v>0</v>
      </c>
      <c r="AX391" s="97"/>
      <c r="AY391" s="99"/>
      <c r="AZ391" s="43" t="s">
        <v>0</v>
      </c>
      <c r="BA391" s="236" t="str">
        <f t="shared" si="424"/>
        <v/>
      </c>
      <c r="BB391" s="43" t="s">
        <v>0</v>
      </c>
      <c r="BC391" s="48" t="str">
        <f t="shared" si="425"/>
        <v/>
      </c>
      <c r="BD391" s="69" t="str">
        <f>IF(AX391&amp;AY391="","",MAX(BD$12:BD390)+1)</f>
        <v/>
      </c>
      <c r="BE391" s="248" t="str">
        <f t="shared" si="426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7"/>
        <v/>
      </c>
      <c r="BI391" s="27" t="str">
        <f t="shared" si="428"/>
        <v/>
      </c>
      <c r="BJ391" s="69" t="str">
        <f t="shared" si="429"/>
        <v/>
      </c>
      <c r="BK391" s="49" t="str">
        <f t="shared" si="430"/>
        <v/>
      </c>
      <c r="BL391" s="43" t="s">
        <v>0</v>
      </c>
      <c r="BM391" s="48" t="str">
        <f t="shared" si="431"/>
        <v/>
      </c>
      <c r="BN391" s="27" t="str">
        <f t="shared" si="432"/>
        <v/>
      </c>
      <c r="BO391" s="69" t="str">
        <f t="shared" si="433"/>
        <v/>
      </c>
      <c r="BP391" s="69" t="str">
        <f t="shared" si="394"/>
        <v/>
      </c>
      <c r="BQ391" s="27" t="str">
        <f t="shared" si="395"/>
        <v/>
      </c>
      <c r="BR391" s="27" t="str" cm="1">
        <f t="array" ref="BR391">IFERROR(""&amp;INDEX(regNatjecatelj_klub,DI391),"")</f>
        <v/>
      </c>
      <c r="BS391" s="82" t="str">
        <f t="shared" si="434"/>
        <v/>
      </c>
      <c r="BT391" s="62" t="str">
        <f t="shared" si="435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6"/>
        <v/>
      </c>
      <c r="CA391" s="27" t="str">
        <f t="shared" si="437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8"/>
        <v/>
      </c>
      <c r="CE391" s="27" t="str">
        <f>IF(BX391="","",MAX(CE$12:CE390)+1)</f>
        <v/>
      </c>
      <c r="CF391" s="27" t="str">
        <f t="shared" si="439"/>
        <v/>
      </c>
      <c r="CG391" s="62" t="str">
        <f t="shared" si="440"/>
        <v/>
      </c>
      <c r="CH391" s="43" t="s">
        <v>0</v>
      </c>
      <c r="CI391" s="16" t="str">
        <f t="shared" si="44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2"/>
        <v/>
      </c>
      <c r="CP391" s="69" t="str">
        <f t="shared" si="443"/>
        <v/>
      </c>
      <c r="CQ391" s="216" t="str">
        <f t="shared" si="444"/>
        <v/>
      </c>
      <c r="CR391" s="217" t="str">
        <f t="shared" si="470"/>
        <v/>
      </c>
      <c r="CS391" s="150" t="str">
        <f t="shared" si="396"/>
        <v/>
      </c>
      <c r="CT391" s="43" t="s">
        <v>0</v>
      </c>
      <c r="CU391" s="276" t="str">
        <f t="shared" si="445"/>
        <v xml:space="preserve">
</v>
      </c>
      <c r="CV391" s="43" t="s">
        <v>0</v>
      </c>
      <c r="CW391" s="236" t="str">
        <f t="shared" si="397"/>
        <v/>
      </c>
      <c r="CX391" t="s">
        <v>0</v>
      </c>
      <c r="CY391" s="119" t="str">
        <f t="shared" si="398"/>
        <v/>
      </c>
      <c r="CZ391" t="s">
        <v>0</v>
      </c>
      <c r="DA391" s="48" t="str">
        <f t="shared" si="399"/>
        <v/>
      </c>
      <c r="DB391" s="62" t="str">
        <f t="shared" si="400"/>
        <v/>
      </c>
      <c r="DC391" t="s">
        <v>0</v>
      </c>
      <c r="DD391" s="16" t="str">
        <f t="shared" si="446"/>
        <v/>
      </c>
      <c r="DE391" s="43" t="s">
        <v>0</v>
      </c>
      <c r="DF391" s="16" t="str">
        <f t="shared" si="447"/>
        <v/>
      </c>
      <c r="DG391" s="43" t="s">
        <v>0</v>
      </c>
      <c r="DH391" s="48" t="str">
        <f t="shared" si="448"/>
        <v/>
      </c>
      <c r="DI391" s="49" t="str">
        <f t="shared" si="449"/>
        <v/>
      </c>
      <c r="DJ391" s="43" t="s">
        <v>0</v>
      </c>
      <c r="DK391" s="48" t="str">
        <f t="shared" si="450"/>
        <v/>
      </c>
      <c r="DL391" s="49" t="str">
        <f t="shared" si="451"/>
        <v/>
      </c>
      <c r="DM391" s="43" t="s">
        <v>0</v>
      </c>
      <c r="DN391" s="48" t="str">
        <f t="shared" si="452"/>
        <v/>
      </c>
      <c r="DO391" s="49" t="str">
        <f t="shared" si="453"/>
        <v/>
      </c>
      <c r="DP391" s="43" t="s">
        <v>0</v>
      </c>
      <c r="DQ391" s="54" t="str">
        <f t="shared" si="454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5"/>
        <v/>
      </c>
      <c r="DU391" s="69" t="str">
        <f t="shared" si="401"/>
        <v/>
      </c>
      <c r="DV391" s="69" t="str">
        <f t="shared" si="456"/>
        <v/>
      </c>
      <c r="DW391" s="69" t="str">
        <f t="shared" si="457"/>
        <v/>
      </c>
      <c r="DX391" s="62" t="str">
        <f t="shared" si="458"/>
        <v/>
      </c>
      <c r="DY391" s="43" t="s">
        <v>0</v>
      </c>
      <c r="DZ391" s="54" t="str">
        <f>IF(AN391="","",MAX(DZ$12:DZ390)+1)</f>
        <v/>
      </c>
      <c r="EA391" s="69" t="str">
        <f t="shared" si="459"/>
        <v/>
      </c>
      <c r="EB391" s="69" t="str">
        <f t="shared" si="460"/>
        <v/>
      </c>
      <c r="EC391" s="69" t="str">
        <f t="shared" si="461"/>
        <v/>
      </c>
      <c r="ED391" s="69" t="str">
        <f t="shared" si="462"/>
        <v/>
      </c>
      <c r="EE391" s="69" t="str">
        <f t="shared" si="402"/>
        <v/>
      </c>
      <c r="EF391" s="69" t="str">
        <f t="shared" si="463"/>
        <v/>
      </c>
      <c r="EG391" s="69" t="str">
        <f t="shared" si="464"/>
        <v/>
      </c>
      <c r="EH391" s="69" t="str">
        <f t="shared" si="403"/>
        <v/>
      </c>
      <c r="EI391" s="69" t="str">
        <f t="shared" si="465"/>
        <v/>
      </c>
      <c r="EJ391" s="49" t="str">
        <f t="shared" si="466"/>
        <v/>
      </c>
      <c r="EK391" s="43" t="s">
        <v>0</v>
      </c>
      <c r="EL391" s="16" t="str">
        <f t="shared" si="467"/>
        <v/>
      </c>
      <c r="EM391" s="43" t="s">
        <v>0</v>
      </c>
      <c r="EN391" s="16" t="str">
        <f t="shared" si="404"/>
        <v/>
      </c>
      <c r="EO391" s="43" t="s">
        <v>0</v>
      </c>
      <c r="EP391" s="167" t="str">
        <f t="shared" si="468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5"/>
        <v/>
      </c>
      <c r="P392" s="43"/>
      <c r="Q392" s="48" t="str">
        <f t="shared" si="406"/>
        <v/>
      </c>
      <c r="R392" s="69" t="str">
        <f>IF(Q392="","",IF(COUNTIF(Q$12:Q391,Q392)=0,R391+1,R391))</f>
        <v/>
      </c>
      <c r="S392" s="69" t="str">
        <f t="shared" si="407"/>
        <v/>
      </c>
      <c r="T392" s="69" t="str">
        <f t="shared" si="408"/>
        <v/>
      </c>
      <c r="U392" s="62" t="str">
        <f t="shared" si="409"/>
        <v/>
      </c>
      <c r="V392" s="43" t="s">
        <v>0</v>
      </c>
      <c r="W392" s="209" t="str">
        <f t="shared" si="410"/>
        <v/>
      </c>
      <c r="X392" s="259" t="str">
        <f t="shared" si="411"/>
        <v/>
      </c>
      <c r="Y392" s="210" t="str">
        <f t="shared" si="393"/>
        <v/>
      </c>
      <c r="Z392" s="43" t="s">
        <v>0</v>
      </c>
      <c r="AA392" s="48" t="str">
        <f t="shared" si="412"/>
        <v/>
      </c>
      <c r="AB392" s="69" t="str">
        <f t="shared" si="413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4"/>
        <v/>
      </c>
      <c r="AI392" s="43" t="s">
        <v>0</v>
      </c>
      <c r="AJ392" s="209" t="str">
        <f t="shared" si="415"/>
        <v/>
      </c>
      <c r="AK392" s="150" t="str">
        <f t="shared" si="416"/>
        <v/>
      </c>
      <c r="AL392" s="43"/>
      <c r="AM392" s="48" t="str">
        <f t="shared" si="417"/>
        <v/>
      </c>
      <c r="AN392" s="27" t="str">
        <f t="shared" si="418"/>
        <v/>
      </c>
      <c r="AO392" s="69" t="str">
        <f t="shared" si="419"/>
        <v/>
      </c>
      <c r="AP392" s="69" t="str">
        <f t="shared" si="420"/>
        <v/>
      </c>
      <c r="AQ392" s="27" t="str">
        <f t="shared" si="421"/>
        <v/>
      </c>
      <c r="AR392" s="62" t="str">
        <f t="shared" si="422"/>
        <v/>
      </c>
      <c r="AS392" s="43" t="s">
        <v>0</v>
      </c>
      <c r="AT392" s="78" t="str">
        <f t="shared" si="423"/>
        <v/>
      </c>
      <c r="AU392" s="43" t="s">
        <v>0</v>
      </c>
      <c r="AV392" s="280" t="str">
        <f t="shared" si="469"/>
        <v/>
      </c>
      <c r="AW392" s="43" t="s">
        <v>0</v>
      </c>
      <c r="AX392" s="97"/>
      <c r="AY392" s="99"/>
      <c r="AZ392" s="43" t="s">
        <v>0</v>
      </c>
      <c r="BA392" s="236" t="str">
        <f t="shared" si="424"/>
        <v/>
      </c>
      <c r="BB392" s="43" t="s">
        <v>0</v>
      </c>
      <c r="BC392" s="48" t="str">
        <f t="shared" si="425"/>
        <v/>
      </c>
      <c r="BD392" s="69" t="str">
        <f>IF(AX392&amp;AY392="","",MAX(BD$12:BD391)+1)</f>
        <v/>
      </c>
      <c r="BE392" s="248" t="str">
        <f t="shared" si="426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7"/>
        <v/>
      </c>
      <c r="BI392" s="27" t="str">
        <f t="shared" si="428"/>
        <v/>
      </c>
      <c r="BJ392" s="69" t="str">
        <f t="shared" si="429"/>
        <v/>
      </c>
      <c r="BK392" s="49" t="str">
        <f t="shared" si="430"/>
        <v/>
      </c>
      <c r="BL392" s="43" t="s">
        <v>0</v>
      </c>
      <c r="BM392" s="48" t="str">
        <f t="shared" si="431"/>
        <v/>
      </c>
      <c r="BN392" s="27" t="str">
        <f t="shared" si="432"/>
        <v/>
      </c>
      <c r="BO392" s="69" t="str">
        <f t="shared" si="433"/>
        <v/>
      </c>
      <c r="BP392" s="69" t="str">
        <f t="shared" si="394"/>
        <v/>
      </c>
      <c r="BQ392" s="27" t="str">
        <f t="shared" si="395"/>
        <v/>
      </c>
      <c r="BR392" s="27" t="str" cm="1">
        <f t="array" ref="BR392">IFERROR(""&amp;INDEX(regNatjecatelj_klub,DI392),"")</f>
        <v/>
      </c>
      <c r="BS392" s="82" t="str">
        <f t="shared" si="434"/>
        <v/>
      </c>
      <c r="BT392" s="62" t="str">
        <f t="shared" si="435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6"/>
        <v/>
      </c>
      <c r="CA392" s="27" t="str">
        <f t="shared" si="437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8"/>
        <v/>
      </c>
      <c r="CE392" s="27" t="str">
        <f>IF(BX392="","",MAX(CE$12:CE391)+1)</f>
        <v/>
      </c>
      <c r="CF392" s="27" t="str">
        <f t="shared" si="439"/>
        <v/>
      </c>
      <c r="CG392" s="62" t="str">
        <f t="shared" si="440"/>
        <v/>
      </c>
      <c r="CH392" s="43" t="s">
        <v>0</v>
      </c>
      <c r="CI392" s="16" t="str">
        <f t="shared" si="44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2"/>
        <v/>
      </c>
      <c r="CP392" s="69" t="str">
        <f t="shared" si="443"/>
        <v/>
      </c>
      <c r="CQ392" s="216" t="str">
        <f t="shared" si="444"/>
        <v/>
      </c>
      <c r="CR392" s="217" t="str">
        <f t="shared" si="470"/>
        <v/>
      </c>
      <c r="CS392" s="150" t="str">
        <f t="shared" si="396"/>
        <v/>
      </c>
      <c r="CT392" s="43" t="s">
        <v>0</v>
      </c>
      <c r="CU392" s="276" t="str">
        <f t="shared" si="445"/>
        <v xml:space="preserve">
</v>
      </c>
      <c r="CV392" s="43" t="s">
        <v>0</v>
      </c>
      <c r="CW392" s="236" t="str">
        <f t="shared" si="397"/>
        <v/>
      </c>
      <c r="CX392" t="s">
        <v>0</v>
      </c>
      <c r="CY392" s="119" t="str">
        <f t="shared" si="398"/>
        <v/>
      </c>
      <c r="CZ392" t="s">
        <v>0</v>
      </c>
      <c r="DA392" s="48" t="str">
        <f t="shared" si="399"/>
        <v/>
      </c>
      <c r="DB392" s="62" t="str">
        <f t="shared" si="400"/>
        <v/>
      </c>
      <c r="DC392" t="s">
        <v>0</v>
      </c>
      <c r="DD392" s="16" t="str">
        <f t="shared" si="446"/>
        <v/>
      </c>
      <c r="DE392" s="43" t="s">
        <v>0</v>
      </c>
      <c r="DF392" s="16" t="str">
        <f t="shared" si="447"/>
        <v/>
      </c>
      <c r="DG392" s="43" t="s">
        <v>0</v>
      </c>
      <c r="DH392" s="48" t="str">
        <f t="shared" si="448"/>
        <v/>
      </c>
      <c r="DI392" s="49" t="str">
        <f t="shared" si="449"/>
        <v/>
      </c>
      <c r="DJ392" s="43" t="s">
        <v>0</v>
      </c>
      <c r="DK392" s="48" t="str">
        <f t="shared" si="450"/>
        <v/>
      </c>
      <c r="DL392" s="49" t="str">
        <f t="shared" si="451"/>
        <v/>
      </c>
      <c r="DM392" s="43" t="s">
        <v>0</v>
      </c>
      <c r="DN392" s="48" t="str">
        <f t="shared" si="452"/>
        <v/>
      </c>
      <c r="DO392" s="49" t="str">
        <f t="shared" si="453"/>
        <v/>
      </c>
      <c r="DP392" s="43" t="s">
        <v>0</v>
      </c>
      <c r="DQ392" s="54" t="str">
        <f t="shared" si="454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5"/>
        <v/>
      </c>
      <c r="DU392" s="69" t="str">
        <f t="shared" si="401"/>
        <v/>
      </c>
      <c r="DV392" s="69" t="str">
        <f t="shared" si="456"/>
        <v/>
      </c>
      <c r="DW392" s="69" t="str">
        <f t="shared" si="457"/>
        <v/>
      </c>
      <c r="DX392" s="62" t="str">
        <f t="shared" si="458"/>
        <v/>
      </c>
      <c r="DY392" s="43" t="s">
        <v>0</v>
      </c>
      <c r="DZ392" s="54" t="str">
        <f>IF(AN392="","",MAX(DZ$12:DZ391)+1)</f>
        <v/>
      </c>
      <c r="EA392" s="69" t="str">
        <f t="shared" si="459"/>
        <v/>
      </c>
      <c r="EB392" s="69" t="str">
        <f t="shared" si="460"/>
        <v/>
      </c>
      <c r="EC392" s="69" t="str">
        <f t="shared" si="461"/>
        <v/>
      </c>
      <c r="ED392" s="69" t="str">
        <f t="shared" si="462"/>
        <v/>
      </c>
      <c r="EE392" s="69" t="str">
        <f t="shared" si="402"/>
        <v/>
      </c>
      <c r="EF392" s="69" t="str">
        <f t="shared" si="463"/>
        <v/>
      </c>
      <c r="EG392" s="69" t="str">
        <f t="shared" si="464"/>
        <v/>
      </c>
      <c r="EH392" s="69" t="str">
        <f t="shared" si="403"/>
        <v/>
      </c>
      <c r="EI392" s="69" t="str">
        <f t="shared" si="465"/>
        <v/>
      </c>
      <c r="EJ392" s="49" t="str">
        <f t="shared" si="466"/>
        <v/>
      </c>
      <c r="EK392" s="43" t="s">
        <v>0</v>
      </c>
      <c r="EL392" s="16" t="str">
        <f t="shared" si="467"/>
        <v/>
      </c>
      <c r="EM392" s="43" t="s">
        <v>0</v>
      </c>
      <c r="EN392" s="16" t="str">
        <f t="shared" si="404"/>
        <v/>
      </c>
      <c r="EO392" s="43" t="s">
        <v>0</v>
      </c>
      <c r="EP392" s="167" t="str">
        <f t="shared" si="468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5"/>
        <v/>
      </c>
      <c r="P393" s="43"/>
      <c r="Q393" s="48" t="str">
        <f t="shared" si="406"/>
        <v/>
      </c>
      <c r="R393" s="69" t="str">
        <f>IF(Q393="","",IF(COUNTIF(Q$12:Q392,Q393)=0,R392+1,R392))</f>
        <v/>
      </c>
      <c r="S393" s="69" t="str">
        <f t="shared" si="407"/>
        <v/>
      </c>
      <c r="T393" s="69" t="str">
        <f t="shared" si="408"/>
        <v/>
      </c>
      <c r="U393" s="62" t="str">
        <f t="shared" si="409"/>
        <v/>
      </c>
      <c r="V393" s="43" t="s">
        <v>0</v>
      </c>
      <c r="W393" s="209" t="str">
        <f t="shared" si="410"/>
        <v/>
      </c>
      <c r="X393" s="259" t="str">
        <f t="shared" si="411"/>
        <v/>
      </c>
      <c r="Y393" s="210" t="str">
        <f t="shared" si="393"/>
        <v/>
      </c>
      <c r="Z393" s="43" t="s">
        <v>0</v>
      </c>
      <c r="AA393" s="48" t="str">
        <f t="shared" si="412"/>
        <v/>
      </c>
      <c r="AB393" s="69" t="str">
        <f t="shared" si="413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4"/>
        <v/>
      </c>
      <c r="AI393" s="43" t="s">
        <v>0</v>
      </c>
      <c r="AJ393" s="209" t="str">
        <f t="shared" si="415"/>
        <v/>
      </c>
      <c r="AK393" s="150" t="str">
        <f t="shared" si="416"/>
        <v/>
      </c>
      <c r="AL393" s="43"/>
      <c r="AM393" s="48" t="str">
        <f t="shared" si="417"/>
        <v/>
      </c>
      <c r="AN393" s="27" t="str">
        <f t="shared" si="418"/>
        <v/>
      </c>
      <c r="AO393" s="69" t="str">
        <f t="shared" si="419"/>
        <v/>
      </c>
      <c r="AP393" s="69" t="str">
        <f t="shared" si="420"/>
        <v/>
      </c>
      <c r="AQ393" s="27" t="str">
        <f t="shared" si="421"/>
        <v/>
      </c>
      <c r="AR393" s="62" t="str">
        <f t="shared" si="422"/>
        <v/>
      </c>
      <c r="AS393" s="43" t="s">
        <v>0</v>
      </c>
      <c r="AT393" s="78" t="str">
        <f t="shared" si="423"/>
        <v/>
      </c>
      <c r="AU393" s="43" t="s">
        <v>0</v>
      </c>
      <c r="AV393" s="280" t="str">
        <f t="shared" si="469"/>
        <v/>
      </c>
      <c r="AW393" s="43" t="s">
        <v>0</v>
      </c>
      <c r="AX393" s="97"/>
      <c r="AY393" s="99"/>
      <c r="AZ393" s="43" t="s">
        <v>0</v>
      </c>
      <c r="BA393" s="236" t="str">
        <f t="shared" si="424"/>
        <v/>
      </c>
      <c r="BB393" s="43" t="s">
        <v>0</v>
      </c>
      <c r="BC393" s="48" t="str">
        <f t="shared" si="425"/>
        <v/>
      </c>
      <c r="BD393" s="69" t="str">
        <f>IF(AX393&amp;AY393="","",MAX(BD$12:BD392)+1)</f>
        <v/>
      </c>
      <c r="BE393" s="248" t="str">
        <f t="shared" si="426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7"/>
        <v/>
      </c>
      <c r="BI393" s="27" t="str">
        <f t="shared" si="428"/>
        <v/>
      </c>
      <c r="BJ393" s="69" t="str">
        <f t="shared" si="429"/>
        <v/>
      </c>
      <c r="BK393" s="49" t="str">
        <f t="shared" si="430"/>
        <v/>
      </c>
      <c r="BL393" s="43" t="s">
        <v>0</v>
      </c>
      <c r="BM393" s="48" t="str">
        <f t="shared" si="431"/>
        <v/>
      </c>
      <c r="BN393" s="27" t="str">
        <f t="shared" si="432"/>
        <v/>
      </c>
      <c r="BO393" s="69" t="str">
        <f t="shared" si="433"/>
        <v/>
      </c>
      <c r="BP393" s="69" t="str">
        <f t="shared" si="394"/>
        <v/>
      </c>
      <c r="BQ393" s="27" t="str">
        <f t="shared" si="395"/>
        <v/>
      </c>
      <c r="BR393" s="27" t="str" cm="1">
        <f t="array" ref="BR393">IFERROR(""&amp;INDEX(regNatjecatelj_klub,DI393),"")</f>
        <v/>
      </c>
      <c r="BS393" s="82" t="str">
        <f t="shared" si="434"/>
        <v/>
      </c>
      <c r="BT393" s="62" t="str">
        <f t="shared" si="435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6"/>
        <v/>
      </c>
      <c r="CA393" s="27" t="str">
        <f t="shared" si="437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8"/>
        <v/>
      </c>
      <c r="CE393" s="27" t="str">
        <f>IF(BX393="","",MAX(CE$12:CE392)+1)</f>
        <v/>
      </c>
      <c r="CF393" s="27" t="str">
        <f t="shared" si="439"/>
        <v/>
      </c>
      <c r="CG393" s="62" t="str">
        <f t="shared" si="440"/>
        <v/>
      </c>
      <c r="CH393" s="43" t="s">
        <v>0</v>
      </c>
      <c r="CI393" s="16" t="str">
        <f t="shared" si="44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2"/>
        <v/>
      </c>
      <c r="CP393" s="69" t="str">
        <f t="shared" si="443"/>
        <v/>
      </c>
      <c r="CQ393" s="216" t="str">
        <f t="shared" si="444"/>
        <v/>
      </c>
      <c r="CR393" s="217" t="str">
        <f t="shared" si="470"/>
        <v/>
      </c>
      <c r="CS393" s="150" t="str">
        <f t="shared" si="396"/>
        <v/>
      </c>
      <c r="CT393" s="43" t="s">
        <v>0</v>
      </c>
      <c r="CU393" s="276" t="str">
        <f t="shared" si="445"/>
        <v xml:space="preserve">
</v>
      </c>
      <c r="CV393" s="43" t="s">
        <v>0</v>
      </c>
      <c r="CW393" s="236" t="str">
        <f t="shared" si="397"/>
        <v/>
      </c>
      <c r="CX393" t="s">
        <v>0</v>
      </c>
      <c r="CY393" s="119" t="str">
        <f t="shared" si="398"/>
        <v/>
      </c>
      <c r="CZ393" t="s">
        <v>0</v>
      </c>
      <c r="DA393" s="48" t="str">
        <f t="shared" si="399"/>
        <v/>
      </c>
      <c r="DB393" s="62" t="str">
        <f t="shared" si="400"/>
        <v/>
      </c>
      <c r="DC393" t="s">
        <v>0</v>
      </c>
      <c r="DD393" s="16" t="str">
        <f t="shared" si="446"/>
        <v/>
      </c>
      <c r="DE393" s="43" t="s">
        <v>0</v>
      </c>
      <c r="DF393" s="16" t="str">
        <f t="shared" si="447"/>
        <v/>
      </c>
      <c r="DG393" s="43" t="s">
        <v>0</v>
      </c>
      <c r="DH393" s="48" t="str">
        <f t="shared" si="448"/>
        <v/>
      </c>
      <c r="DI393" s="49" t="str">
        <f t="shared" si="449"/>
        <v/>
      </c>
      <c r="DJ393" s="43" t="s">
        <v>0</v>
      </c>
      <c r="DK393" s="48" t="str">
        <f t="shared" si="450"/>
        <v/>
      </c>
      <c r="DL393" s="49" t="str">
        <f t="shared" si="451"/>
        <v/>
      </c>
      <c r="DM393" s="43" t="s">
        <v>0</v>
      </c>
      <c r="DN393" s="48" t="str">
        <f t="shared" si="452"/>
        <v/>
      </c>
      <c r="DO393" s="49" t="str">
        <f t="shared" si="453"/>
        <v/>
      </c>
      <c r="DP393" s="43" t="s">
        <v>0</v>
      </c>
      <c r="DQ393" s="54" t="str">
        <f t="shared" si="454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5"/>
        <v/>
      </c>
      <c r="DU393" s="69" t="str">
        <f t="shared" si="401"/>
        <v/>
      </c>
      <c r="DV393" s="69" t="str">
        <f t="shared" si="456"/>
        <v/>
      </c>
      <c r="DW393" s="69" t="str">
        <f t="shared" si="457"/>
        <v/>
      </c>
      <c r="DX393" s="62" t="str">
        <f t="shared" si="458"/>
        <v/>
      </c>
      <c r="DY393" s="43" t="s">
        <v>0</v>
      </c>
      <c r="DZ393" s="54" t="str">
        <f>IF(AN393="","",MAX(DZ$12:DZ392)+1)</f>
        <v/>
      </c>
      <c r="EA393" s="69" t="str">
        <f t="shared" si="459"/>
        <v/>
      </c>
      <c r="EB393" s="69" t="str">
        <f t="shared" si="460"/>
        <v/>
      </c>
      <c r="EC393" s="69" t="str">
        <f t="shared" si="461"/>
        <v/>
      </c>
      <c r="ED393" s="69" t="str">
        <f t="shared" si="462"/>
        <v/>
      </c>
      <c r="EE393" s="69" t="str">
        <f t="shared" si="402"/>
        <v/>
      </c>
      <c r="EF393" s="69" t="str">
        <f t="shared" si="463"/>
        <v/>
      </c>
      <c r="EG393" s="69" t="str">
        <f t="shared" si="464"/>
        <v/>
      </c>
      <c r="EH393" s="69" t="str">
        <f t="shared" si="403"/>
        <v/>
      </c>
      <c r="EI393" s="69" t="str">
        <f t="shared" si="465"/>
        <v/>
      </c>
      <c r="EJ393" s="49" t="str">
        <f t="shared" si="466"/>
        <v/>
      </c>
      <c r="EK393" s="43" t="s">
        <v>0</v>
      </c>
      <c r="EL393" s="16" t="str">
        <f t="shared" si="467"/>
        <v/>
      </c>
      <c r="EM393" s="43" t="s">
        <v>0</v>
      </c>
      <c r="EN393" s="16" t="str">
        <f t="shared" si="404"/>
        <v/>
      </c>
      <c r="EO393" s="43" t="s">
        <v>0</v>
      </c>
      <c r="EP393" s="167" t="str">
        <f t="shared" si="468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5"/>
        <v/>
      </c>
      <c r="P394" s="43"/>
      <c r="Q394" s="48" t="str">
        <f t="shared" si="406"/>
        <v/>
      </c>
      <c r="R394" s="69" t="str">
        <f>IF(Q394="","",IF(COUNTIF(Q$12:Q393,Q394)=0,R393+1,R393))</f>
        <v/>
      </c>
      <c r="S394" s="69" t="str">
        <f t="shared" si="407"/>
        <v/>
      </c>
      <c r="T394" s="69" t="str">
        <f t="shared" si="408"/>
        <v/>
      </c>
      <c r="U394" s="62" t="str">
        <f t="shared" si="409"/>
        <v/>
      </c>
      <c r="V394" s="43" t="s">
        <v>0</v>
      </c>
      <c r="W394" s="209" t="str">
        <f t="shared" si="410"/>
        <v/>
      </c>
      <c r="X394" s="259" t="str">
        <f t="shared" si="411"/>
        <v/>
      </c>
      <c r="Y394" s="210" t="str">
        <f t="shared" si="393"/>
        <v/>
      </c>
      <c r="Z394" s="43" t="s">
        <v>0</v>
      </c>
      <c r="AA394" s="48" t="str">
        <f t="shared" si="412"/>
        <v/>
      </c>
      <c r="AB394" s="69" t="str">
        <f t="shared" si="413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4"/>
        <v/>
      </c>
      <c r="AI394" s="43" t="s">
        <v>0</v>
      </c>
      <c r="AJ394" s="209" t="str">
        <f t="shared" si="415"/>
        <v/>
      </c>
      <c r="AK394" s="150" t="str">
        <f t="shared" si="416"/>
        <v/>
      </c>
      <c r="AL394" s="43"/>
      <c r="AM394" s="48" t="str">
        <f t="shared" si="417"/>
        <v/>
      </c>
      <c r="AN394" s="27" t="str">
        <f t="shared" si="418"/>
        <v/>
      </c>
      <c r="AO394" s="69" t="str">
        <f t="shared" si="419"/>
        <v/>
      </c>
      <c r="AP394" s="69" t="str">
        <f t="shared" si="420"/>
        <v/>
      </c>
      <c r="AQ394" s="27" t="str">
        <f t="shared" si="421"/>
        <v/>
      </c>
      <c r="AR394" s="62" t="str">
        <f t="shared" si="422"/>
        <v/>
      </c>
      <c r="AS394" s="43" t="s">
        <v>0</v>
      </c>
      <c r="AT394" s="78" t="str">
        <f t="shared" si="423"/>
        <v/>
      </c>
      <c r="AU394" s="43" t="s">
        <v>0</v>
      </c>
      <c r="AV394" s="280" t="str">
        <f t="shared" si="469"/>
        <v/>
      </c>
      <c r="AW394" s="43" t="s">
        <v>0</v>
      </c>
      <c r="AX394" s="97"/>
      <c r="AY394" s="99"/>
      <c r="AZ394" s="43" t="s">
        <v>0</v>
      </c>
      <c r="BA394" s="236" t="str">
        <f t="shared" si="424"/>
        <v/>
      </c>
      <c r="BB394" s="43" t="s">
        <v>0</v>
      </c>
      <c r="BC394" s="48" t="str">
        <f t="shared" si="425"/>
        <v/>
      </c>
      <c r="BD394" s="69" t="str">
        <f>IF(AX394&amp;AY394="","",MAX(BD$12:BD393)+1)</f>
        <v/>
      </c>
      <c r="BE394" s="248" t="str">
        <f t="shared" si="426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7"/>
        <v/>
      </c>
      <c r="BI394" s="27" t="str">
        <f t="shared" si="428"/>
        <v/>
      </c>
      <c r="BJ394" s="69" t="str">
        <f t="shared" si="429"/>
        <v/>
      </c>
      <c r="BK394" s="49" t="str">
        <f t="shared" si="430"/>
        <v/>
      </c>
      <c r="BL394" s="43" t="s">
        <v>0</v>
      </c>
      <c r="BM394" s="48" t="str">
        <f t="shared" si="431"/>
        <v/>
      </c>
      <c r="BN394" s="27" t="str">
        <f t="shared" si="432"/>
        <v/>
      </c>
      <c r="BO394" s="69" t="str">
        <f t="shared" si="433"/>
        <v/>
      </c>
      <c r="BP394" s="69" t="str">
        <f t="shared" si="394"/>
        <v/>
      </c>
      <c r="BQ394" s="27" t="str">
        <f t="shared" si="395"/>
        <v/>
      </c>
      <c r="BR394" s="27" t="str" cm="1">
        <f t="array" ref="BR394">IFERROR(""&amp;INDEX(regNatjecatelj_klub,DI394),"")</f>
        <v/>
      </c>
      <c r="BS394" s="82" t="str">
        <f t="shared" si="434"/>
        <v/>
      </c>
      <c r="BT394" s="62" t="str">
        <f t="shared" si="435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6"/>
        <v/>
      </c>
      <c r="CA394" s="27" t="str">
        <f t="shared" si="437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8"/>
        <v/>
      </c>
      <c r="CE394" s="27" t="str">
        <f>IF(BX394="","",MAX(CE$12:CE393)+1)</f>
        <v/>
      </c>
      <c r="CF394" s="27" t="str">
        <f t="shared" si="439"/>
        <v/>
      </c>
      <c r="CG394" s="62" t="str">
        <f t="shared" si="440"/>
        <v/>
      </c>
      <c r="CH394" s="43" t="s">
        <v>0</v>
      </c>
      <c r="CI394" s="16" t="str">
        <f t="shared" si="44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2"/>
        <v/>
      </c>
      <c r="CP394" s="69" t="str">
        <f t="shared" si="443"/>
        <v/>
      </c>
      <c r="CQ394" s="216" t="str">
        <f t="shared" si="444"/>
        <v/>
      </c>
      <c r="CR394" s="217" t="str">
        <f t="shared" si="470"/>
        <v/>
      </c>
      <c r="CS394" s="150" t="str">
        <f t="shared" si="396"/>
        <v/>
      </c>
      <c r="CT394" s="43" t="s">
        <v>0</v>
      </c>
      <c r="CU394" s="276" t="str">
        <f t="shared" si="445"/>
        <v xml:space="preserve">
</v>
      </c>
      <c r="CV394" s="43" t="s">
        <v>0</v>
      </c>
      <c r="CW394" s="236" t="str">
        <f t="shared" si="397"/>
        <v/>
      </c>
      <c r="CX394" t="s">
        <v>0</v>
      </c>
      <c r="CY394" s="119" t="str">
        <f t="shared" si="398"/>
        <v/>
      </c>
      <c r="CZ394" t="s">
        <v>0</v>
      </c>
      <c r="DA394" s="48" t="str">
        <f t="shared" si="399"/>
        <v/>
      </c>
      <c r="DB394" s="62" t="str">
        <f t="shared" si="400"/>
        <v/>
      </c>
      <c r="DC394" t="s">
        <v>0</v>
      </c>
      <c r="DD394" s="16" t="str">
        <f t="shared" si="446"/>
        <v/>
      </c>
      <c r="DE394" s="43" t="s">
        <v>0</v>
      </c>
      <c r="DF394" s="16" t="str">
        <f t="shared" si="447"/>
        <v/>
      </c>
      <c r="DG394" s="43" t="s">
        <v>0</v>
      </c>
      <c r="DH394" s="48" t="str">
        <f t="shared" si="448"/>
        <v/>
      </c>
      <c r="DI394" s="49" t="str">
        <f t="shared" si="449"/>
        <v/>
      </c>
      <c r="DJ394" s="43" t="s">
        <v>0</v>
      </c>
      <c r="DK394" s="48" t="str">
        <f t="shared" si="450"/>
        <v/>
      </c>
      <c r="DL394" s="49" t="str">
        <f t="shared" si="451"/>
        <v/>
      </c>
      <c r="DM394" s="43" t="s">
        <v>0</v>
      </c>
      <c r="DN394" s="48" t="str">
        <f t="shared" si="452"/>
        <v/>
      </c>
      <c r="DO394" s="49" t="str">
        <f t="shared" si="453"/>
        <v/>
      </c>
      <c r="DP394" s="43" t="s">
        <v>0</v>
      </c>
      <c r="DQ394" s="54" t="str">
        <f t="shared" si="454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5"/>
        <v/>
      </c>
      <c r="DU394" s="69" t="str">
        <f t="shared" si="401"/>
        <v/>
      </c>
      <c r="DV394" s="69" t="str">
        <f t="shared" si="456"/>
        <v/>
      </c>
      <c r="DW394" s="69" t="str">
        <f t="shared" si="457"/>
        <v/>
      </c>
      <c r="DX394" s="62" t="str">
        <f t="shared" si="458"/>
        <v/>
      </c>
      <c r="DY394" s="43" t="s">
        <v>0</v>
      </c>
      <c r="DZ394" s="54" t="str">
        <f>IF(AN394="","",MAX(DZ$12:DZ393)+1)</f>
        <v/>
      </c>
      <c r="EA394" s="69" t="str">
        <f t="shared" si="459"/>
        <v/>
      </c>
      <c r="EB394" s="69" t="str">
        <f t="shared" si="460"/>
        <v/>
      </c>
      <c r="EC394" s="69" t="str">
        <f t="shared" si="461"/>
        <v/>
      </c>
      <c r="ED394" s="69" t="str">
        <f t="shared" si="462"/>
        <v/>
      </c>
      <c r="EE394" s="69" t="str">
        <f t="shared" si="402"/>
        <v/>
      </c>
      <c r="EF394" s="69" t="str">
        <f t="shared" si="463"/>
        <v/>
      </c>
      <c r="EG394" s="69" t="str">
        <f t="shared" si="464"/>
        <v/>
      </c>
      <c r="EH394" s="69" t="str">
        <f t="shared" si="403"/>
        <v/>
      </c>
      <c r="EI394" s="69" t="str">
        <f t="shared" si="465"/>
        <v/>
      </c>
      <c r="EJ394" s="49" t="str">
        <f t="shared" si="466"/>
        <v/>
      </c>
      <c r="EK394" s="43" t="s">
        <v>0</v>
      </c>
      <c r="EL394" s="16" t="str">
        <f t="shared" si="467"/>
        <v/>
      </c>
      <c r="EM394" s="43" t="s">
        <v>0</v>
      </c>
      <c r="EN394" s="16" t="str">
        <f t="shared" si="404"/>
        <v/>
      </c>
      <c r="EO394" s="43" t="s">
        <v>0</v>
      </c>
      <c r="EP394" s="167" t="str">
        <f t="shared" si="468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5"/>
        <v/>
      </c>
      <c r="P395" s="43"/>
      <c r="Q395" s="48" t="str">
        <f t="shared" si="406"/>
        <v/>
      </c>
      <c r="R395" s="69" t="str">
        <f>IF(Q395="","",IF(COUNTIF(Q$12:Q394,Q395)=0,R394+1,R394))</f>
        <v/>
      </c>
      <c r="S395" s="69" t="str">
        <f t="shared" si="407"/>
        <v/>
      </c>
      <c r="T395" s="69" t="str">
        <f t="shared" si="408"/>
        <v/>
      </c>
      <c r="U395" s="62" t="str">
        <f t="shared" si="409"/>
        <v/>
      </c>
      <c r="V395" s="43" t="s">
        <v>0</v>
      </c>
      <c r="W395" s="209" t="str">
        <f t="shared" si="410"/>
        <v/>
      </c>
      <c r="X395" s="259" t="str">
        <f t="shared" si="411"/>
        <v/>
      </c>
      <c r="Y395" s="210" t="str">
        <f t="shared" si="393"/>
        <v/>
      </c>
      <c r="Z395" s="43" t="s">
        <v>0</v>
      </c>
      <c r="AA395" s="48" t="str">
        <f t="shared" si="412"/>
        <v/>
      </c>
      <c r="AB395" s="69" t="str">
        <f t="shared" si="413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4"/>
        <v/>
      </c>
      <c r="AI395" s="43" t="s">
        <v>0</v>
      </c>
      <c r="AJ395" s="209" t="str">
        <f t="shared" si="415"/>
        <v/>
      </c>
      <c r="AK395" s="150" t="str">
        <f t="shared" si="416"/>
        <v/>
      </c>
      <c r="AL395" s="43"/>
      <c r="AM395" s="48" t="str">
        <f t="shared" si="417"/>
        <v/>
      </c>
      <c r="AN395" s="27" t="str">
        <f t="shared" si="418"/>
        <v/>
      </c>
      <c r="AO395" s="69" t="str">
        <f t="shared" si="419"/>
        <v/>
      </c>
      <c r="AP395" s="69" t="str">
        <f t="shared" si="420"/>
        <v/>
      </c>
      <c r="AQ395" s="27" t="str">
        <f t="shared" si="421"/>
        <v/>
      </c>
      <c r="AR395" s="62" t="str">
        <f t="shared" si="422"/>
        <v/>
      </c>
      <c r="AS395" s="43" t="s">
        <v>0</v>
      </c>
      <c r="AT395" s="78" t="str">
        <f t="shared" si="423"/>
        <v/>
      </c>
      <c r="AU395" s="43" t="s">
        <v>0</v>
      </c>
      <c r="AV395" s="280" t="str">
        <f t="shared" si="469"/>
        <v/>
      </c>
      <c r="AW395" s="43" t="s">
        <v>0</v>
      </c>
      <c r="AX395" s="97"/>
      <c r="AY395" s="99"/>
      <c r="AZ395" s="43" t="s">
        <v>0</v>
      </c>
      <c r="BA395" s="236" t="str">
        <f t="shared" si="424"/>
        <v/>
      </c>
      <c r="BB395" s="43" t="s">
        <v>0</v>
      </c>
      <c r="BC395" s="48" t="str">
        <f t="shared" si="425"/>
        <v/>
      </c>
      <c r="BD395" s="69" t="str">
        <f>IF(AX395&amp;AY395="","",MAX(BD$12:BD394)+1)</f>
        <v/>
      </c>
      <c r="BE395" s="248" t="str">
        <f t="shared" si="426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7"/>
        <v/>
      </c>
      <c r="BI395" s="27" t="str">
        <f t="shared" si="428"/>
        <v/>
      </c>
      <c r="BJ395" s="69" t="str">
        <f t="shared" si="429"/>
        <v/>
      </c>
      <c r="BK395" s="49" t="str">
        <f t="shared" si="430"/>
        <v/>
      </c>
      <c r="BL395" s="43" t="s">
        <v>0</v>
      </c>
      <c r="BM395" s="48" t="str">
        <f t="shared" si="431"/>
        <v/>
      </c>
      <c r="BN395" s="27" t="str">
        <f t="shared" si="432"/>
        <v/>
      </c>
      <c r="BO395" s="69" t="str">
        <f t="shared" si="433"/>
        <v/>
      </c>
      <c r="BP395" s="69" t="str">
        <f t="shared" si="394"/>
        <v/>
      </c>
      <c r="BQ395" s="27" t="str">
        <f t="shared" si="395"/>
        <v/>
      </c>
      <c r="BR395" s="27" t="str" cm="1">
        <f t="array" ref="BR395">IFERROR(""&amp;INDEX(regNatjecatelj_klub,DI395),"")</f>
        <v/>
      </c>
      <c r="BS395" s="82" t="str">
        <f t="shared" si="434"/>
        <v/>
      </c>
      <c r="BT395" s="62" t="str">
        <f t="shared" si="435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6"/>
        <v/>
      </c>
      <c r="CA395" s="27" t="str">
        <f t="shared" si="437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8"/>
        <v/>
      </c>
      <c r="CE395" s="27" t="str">
        <f>IF(BX395="","",MAX(CE$12:CE394)+1)</f>
        <v/>
      </c>
      <c r="CF395" s="27" t="str">
        <f t="shared" si="439"/>
        <v/>
      </c>
      <c r="CG395" s="62" t="str">
        <f t="shared" si="440"/>
        <v/>
      </c>
      <c r="CH395" s="43" t="s">
        <v>0</v>
      </c>
      <c r="CI395" s="16" t="str">
        <f t="shared" si="44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2"/>
        <v/>
      </c>
      <c r="CP395" s="69" t="str">
        <f t="shared" si="443"/>
        <v/>
      </c>
      <c r="CQ395" s="216" t="str">
        <f t="shared" si="444"/>
        <v/>
      </c>
      <c r="CR395" s="217" t="str">
        <f t="shared" si="470"/>
        <v/>
      </c>
      <c r="CS395" s="150" t="str">
        <f t="shared" si="396"/>
        <v/>
      </c>
      <c r="CT395" s="43" t="s">
        <v>0</v>
      </c>
      <c r="CU395" s="276" t="str">
        <f t="shared" si="445"/>
        <v xml:space="preserve">
</v>
      </c>
      <c r="CV395" s="43" t="s">
        <v>0</v>
      </c>
      <c r="CW395" s="236" t="str">
        <f t="shared" si="397"/>
        <v/>
      </c>
      <c r="CX395" t="s">
        <v>0</v>
      </c>
      <c r="CY395" s="119" t="str">
        <f t="shared" si="398"/>
        <v/>
      </c>
      <c r="CZ395" t="s">
        <v>0</v>
      </c>
      <c r="DA395" s="48" t="str">
        <f t="shared" si="399"/>
        <v/>
      </c>
      <c r="DB395" s="62" t="str">
        <f t="shared" si="400"/>
        <v/>
      </c>
      <c r="DC395" t="s">
        <v>0</v>
      </c>
      <c r="DD395" s="16" t="str">
        <f t="shared" si="446"/>
        <v/>
      </c>
      <c r="DE395" s="43" t="s">
        <v>0</v>
      </c>
      <c r="DF395" s="16" t="str">
        <f t="shared" si="447"/>
        <v/>
      </c>
      <c r="DG395" s="43" t="s">
        <v>0</v>
      </c>
      <c r="DH395" s="48" t="str">
        <f t="shared" si="448"/>
        <v/>
      </c>
      <c r="DI395" s="49" t="str">
        <f t="shared" si="449"/>
        <v/>
      </c>
      <c r="DJ395" s="43" t="s">
        <v>0</v>
      </c>
      <c r="DK395" s="48" t="str">
        <f t="shared" si="450"/>
        <v/>
      </c>
      <c r="DL395" s="49" t="str">
        <f t="shared" si="451"/>
        <v/>
      </c>
      <c r="DM395" s="43" t="s">
        <v>0</v>
      </c>
      <c r="DN395" s="48" t="str">
        <f t="shared" si="452"/>
        <v/>
      </c>
      <c r="DO395" s="49" t="str">
        <f t="shared" si="453"/>
        <v/>
      </c>
      <c r="DP395" s="43" t="s">
        <v>0</v>
      </c>
      <c r="DQ395" s="54" t="str">
        <f t="shared" si="454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5"/>
        <v/>
      </c>
      <c r="DU395" s="69" t="str">
        <f t="shared" si="401"/>
        <v/>
      </c>
      <c r="DV395" s="69" t="str">
        <f t="shared" si="456"/>
        <v/>
      </c>
      <c r="DW395" s="69" t="str">
        <f t="shared" si="457"/>
        <v/>
      </c>
      <c r="DX395" s="62" t="str">
        <f t="shared" si="458"/>
        <v/>
      </c>
      <c r="DY395" s="43" t="s">
        <v>0</v>
      </c>
      <c r="DZ395" s="54" t="str">
        <f>IF(AN395="","",MAX(DZ$12:DZ394)+1)</f>
        <v/>
      </c>
      <c r="EA395" s="69" t="str">
        <f t="shared" si="459"/>
        <v/>
      </c>
      <c r="EB395" s="69" t="str">
        <f t="shared" si="460"/>
        <v/>
      </c>
      <c r="EC395" s="69" t="str">
        <f t="shared" si="461"/>
        <v/>
      </c>
      <c r="ED395" s="69" t="str">
        <f t="shared" si="462"/>
        <v/>
      </c>
      <c r="EE395" s="69" t="str">
        <f t="shared" si="402"/>
        <v/>
      </c>
      <c r="EF395" s="69" t="str">
        <f t="shared" si="463"/>
        <v/>
      </c>
      <c r="EG395" s="69" t="str">
        <f t="shared" si="464"/>
        <v/>
      </c>
      <c r="EH395" s="69" t="str">
        <f t="shared" si="403"/>
        <v/>
      </c>
      <c r="EI395" s="69" t="str">
        <f t="shared" si="465"/>
        <v/>
      </c>
      <c r="EJ395" s="49" t="str">
        <f t="shared" si="466"/>
        <v/>
      </c>
      <c r="EK395" s="43" t="s">
        <v>0</v>
      </c>
      <c r="EL395" s="16" t="str">
        <f t="shared" si="467"/>
        <v/>
      </c>
      <c r="EM395" s="43" t="s">
        <v>0</v>
      </c>
      <c r="EN395" s="16" t="str">
        <f t="shared" si="404"/>
        <v/>
      </c>
      <c r="EO395" s="43" t="s">
        <v>0</v>
      </c>
      <c r="EP395" s="167" t="str">
        <f t="shared" si="468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5"/>
        <v/>
      </c>
      <c r="P396" s="43"/>
      <c r="Q396" s="48" t="str">
        <f t="shared" si="406"/>
        <v/>
      </c>
      <c r="R396" s="69" t="str">
        <f>IF(Q396="","",IF(COUNTIF(Q$12:Q395,Q396)=0,R395+1,R395))</f>
        <v/>
      </c>
      <c r="S396" s="69" t="str">
        <f t="shared" si="407"/>
        <v/>
      </c>
      <c r="T396" s="69" t="str">
        <f t="shared" si="408"/>
        <v/>
      </c>
      <c r="U396" s="62" t="str">
        <f t="shared" si="409"/>
        <v/>
      </c>
      <c r="V396" s="43" t="s">
        <v>0</v>
      </c>
      <c r="W396" s="209" t="str">
        <f t="shared" si="410"/>
        <v/>
      </c>
      <c r="X396" s="259" t="str">
        <f t="shared" si="411"/>
        <v/>
      </c>
      <c r="Y396" s="210" t="str">
        <f t="shared" si="393"/>
        <v/>
      </c>
      <c r="Z396" s="43" t="s">
        <v>0</v>
      </c>
      <c r="AA396" s="48" t="str">
        <f t="shared" si="412"/>
        <v/>
      </c>
      <c r="AB396" s="69" t="str">
        <f t="shared" si="413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4"/>
        <v/>
      </c>
      <c r="AI396" s="43" t="s">
        <v>0</v>
      </c>
      <c r="AJ396" s="209" t="str">
        <f t="shared" si="415"/>
        <v/>
      </c>
      <c r="AK396" s="150" t="str">
        <f t="shared" si="416"/>
        <v/>
      </c>
      <c r="AL396" s="43"/>
      <c r="AM396" s="48" t="str">
        <f t="shared" si="417"/>
        <v/>
      </c>
      <c r="AN396" s="27" t="str">
        <f t="shared" si="418"/>
        <v/>
      </c>
      <c r="AO396" s="69" t="str">
        <f t="shared" si="419"/>
        <v/>
      </c>
      <c r="AP396" s="69" t="str">
        <f t="shared" si="420"/>
        <v/>
      </c>
      <c r="AQ396" s="27" t="str">
        <f t="shared" si="421"/>
        <v/>
      </c>
      <c r="AR396" s="62" t="str">
        <f t="shared" si="422"/>
        <v/>
      </c>
      <c r="AS396" s="43" t="s">
        <v>0</v>
      </c>
      <c r="AT396" s="78" t="str">
        <f t="shared" si="423"/>
        <v/>
      </c>
      <c r="AU396" s="43" t="s">
        <v>0</v>
      </c>
      <c r="AV396" s="280" t="str">
        <f t="shared" si="469"/>
        <v/>
      </c>
      <c r="AW396" s="43" t="s">
        <v>0</v>
      </c>
      <c r="AX396" s="97"/>
      <c r="AY396" s="99"/>
      <c r="AZ396" s="43" t="s">
        <v>0</v>
      </c>
      <c r="BA396" s="236" t="str">
        <f t="shared" si="424"/>
        <v/>
      </c>
      <c r="BB396" s="43" t="s">
        <v>0</v>
      </c>
      <c r="BC396" s="48" t="str">
        <f t="shared" si="425"/>
        <v/>
      </c>
      <c r="BD396" s="69" t="str">
        <f>IF(AX396&amp;AY396="","",MAX(BD$12:BD395)+1)</f>
        <v/>
      </c>
      <c r="BE396" s="248" t="str">
        <f t="shared" si="426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7"/>
        <v/>
      </c>
      <c r="BI396" s="27" t="str">
        <f t="shared" si="428"/>
        <v/>
      </c>
      <c r="BJ396" s="69" t="str">
        <f t="shared" si="429"/>
        <v/>
      </c>
      <c r="BK396" s="49" t="str">
        <f t="shared" si="430"/>
        <v/>
      </c>
      <c r="BL396" s="43" t="s">
        <v>0</v>
      </c>
      <c r="BM396" s="48" t="str">
        <f t="shared" si="431"/>
        <v/>
      </c>
      <c r="BN396" s="27" t="str">
        <f t="shared" si="432"/>
        <v/>
      </c>
      <c r="BO396" s="69" t="str">
        <f t="shared" si="433"/>
        <v/>
      </c>
      <c r="BP396" s="69" t="str">
        <f t="shared" si="394"/>
        <v/>
      </c>
      <c r="BQ396" s="27" t="str">
        <f t="shared" si="395"/>
        <v/>
      </c>
      <c r="BR396" s="27" t="str" cm="1">
        <f t="array" ref="BR396">IFERROR(""&amp;INDEX(regNatjecatelj_klub,DI396),"")</f>
        <v/>
      </c>
      <c r="BS396" s="82" t="str">
        <f t="shared" si="434"/>
        <v/>
      </c>
      <c r="BT396" s="62" t="str">
        <f t="shared" si="435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6"/>
        <v/>
      </c>
      <c r="CA396" s="27" t="str">
        <f t="shared" si="437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8"/>
        <v/>
      </c>
      <c r="CE396" s="27" t="str">
        <f>IF(BX396="","",MAX(CE$12:CE395)+1)</f>
        <v/>
      </c>
      <c r="CF396" s="27" t="str">
        <f t="shared" si="439"/>
        <v/>
      </c>
      <c r="CG396" s="62" t="str">
        <f t="shared" si="440"/>
        <v/>
      </c>
      <c r="CH396" s="43" t="s">
        <v>0</v>
      </c>
      <c r="CI396" s="16" t="str">
        <f t="shared" si="44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2"/>
        <v/>
      </c>
      <c r="CP396" s="69" t="str">
        <f t="shared" si="443"/>
        <v/>
      </c>
      <c r="CQ396" s="216" t="str">
        <f t="shared" si="444"/>
        <v/>
      </c>
      <c r="CR396" s="217" t="str">
        <f t="shared" si="470"/>
        <v/>
      </c>
      <c r="CS396" s="150" t="str">
        <f t="shared" si="396"/>
        <v/>
      </c>
      <c r="CT396" s="43" t="s">
        <v>0</v>
      </c>
      <c r="CU396" s="276" t="str">
        <f t="shared" si="445"/>
        <v xml:space="preserve">
</v>
      </c>
      <c r="CV396" s="43" t="s">
        <v>0</v>
      </c>
      <c r="CW396" s="236" t="str">
        <f t="shared" si="397"/>
        <v/>
      </c>
      <c r="CX396" t="s">
        <v>0</v>
      </c>
      <c r="CY396" s="119" t="str">
        <f t="shared" si="398"/>
        <v/>
      </c>
      <c r="CZ396" t="s">
        <v>0</v>
      </c>
      <c r="DA396" s="48" t="str">
        <f t="shared" si="399"/>
        <v/>
      </c>
      <c r="DB396" s="62" t="str">
        <f t="shared" si="400"/>
        <v/>
      </c>
      <c r="DC396" t="s">
        <v>0</v>
      </c>
      <c r="DD396" s="16" t="str">
        <f t="shared" si="446"/>
        <v/>
      </c>
      <c r="DE396" s="43" t="s">
        <v>0</v>
      </c>
      <c r="DF396" s="16" t="str">
        <f t="shared" si="447"/>
        <v/>
      </c>
      <c r="DG396" s="43" t="s">
        <v>0</v>
      </c>
      <c r="DH396" s="48" t="str">
        <f t="shared" si="448"/>
        <v/>
      </c>
      <c r="DI396" s="49" t="str">
        <f t="shared" si="449"/>
        <v/>
      </c>
      <c r="DJ396" s="43" t="s">
        <v>0</v>
      </c>
      <c r="DK396" s="48" t="str">
        <f t="shared" si="450"/>
        <v/>
      </c>
      <c r="DL396" s="49" t="str">
        <f t="shared" si="451"/>
        <v/>
      </c>
      <c r="DM396" s="43" t="s">
        <v>0</v>
      </c>
      <c r="DN396" s="48" t="str">
        <f t="shared" si="452"/>
        <v/>
      </c>
      <c r="DO396" s="49" t="str">
        <f t="shared" si="453"/>
        <v/>
      </c>
      <c r="DP396" s="43" t="s">
        <v>0</v>
      </c>
      <c r="DQ396" s="54" t="str">
        <f t="shared" si="454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5"/>
        <v/>
      </c>
      <c r="DU396" s="69" t="str">
        <f t="shared" si="401"/>
        <v/>
      </c>
      <c r="DV396" s="69" t="str">
        <f t="shared" si="456"/>
        <v/>
      </c>
      <c r="DW396" s="69" t="str">
        <f t="shared" si="457"/>
        <v/>
      </c>
      <c r="DX396" s="62" t="str">
        <f t="shared" si="458"/>
        <v/>
      </c>
      <c r="DY396" s="43" t="s">
        <v>0</v>
      </c>
      <c r="DZ396" s="54" t="str">
        <f>IF(AN396="","",MAX(DZ$12:DZ395)+1)</f>
        <v/>
      </c>
      <c r="EA396" s="69" t="str">
        <f t="shared" si="459"/>
        <v/>
      </c>
      <c r="EB396" s="69" t="str">
        <f t="shared" si="460"/>
        <v/>
      </c>
      <c r="EC396" s="69" t="str">
        <f t="shared" si="461"/>
        <v/>
      </c>
      <c r="ED396" s="69" t="str">
        <f t="shared" si="462"/>
        <v/>
      </c>
      <c r="EE396" s="69" t="str">
        <f t="shared" si="402"/>
        <v/>
      </c>
      <c r="EF396" s="69" t="str">
        <f t="shared" si="463"/>
        <v/>
      </c>
      <c r="EG396" s="69" t="str">
        <f t="shared" si="464"/>
        <v/>
      </c>
      <c r="EH396" s="69" t="str">
        <f t="shared" si="403"/>
        <v/>
      </c>
      <c r="EI396" s="69" t="str">
        <f t="shared" si="465"/>
        <v/>
      </c>
      <c r="EJ396" s="49" t="str">
        <f t="shared" si="466"/>
        <v/>
      </c>
      <c r="EK396" s="43" t="s">
        <v>0</v>
      </c>
      <c r="EL396" s="16" t="str">
        <f t="shared" si="467"/>
        <v/>
      </c>
      <c r="EM396" s="43" t="s">
        <v>0</v>
      </c>
      <c r="EN396" s="16" t="str">
        <f t="shared" si="404"/>
        <v/>
      </c>
      <c r="EO396" s="43" t="s">
        <v>0</v>
      </c>
      <c r="EP396" s="167" t="str">
        <f t="shared" si="468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5"/>
        <v/>
      </c>
      <c r="P397" s="43"/>
      <c r="Q397" s="48" t="str">
        <f t="shared" si="406"/>
        <v/>
      </c>
      <c r="R397" s="69" t="str">
        <f>IF(Q397="","",IF(COUNTIF(Q$12:Q396,Q397)=0,R396+1,R396))</f>
        <v/>
      </c>
      <c r="S397" s="69" t="str">
        <f t="shared" si="407"/>
        <v/>
      </c>
      <c r="T397" s="69" t="str">
        <f t="shared" si="408"/>
        <v/>
      </c>
      <c r="U397" s="62" t="str">
        <f t="shared" si="409"/>
        <v/>
      </c>
      <c r="V397" s="43" t="s">
        <v>0</v>
      </c>
      <c r="W397" s="209" t="str">
        <f t="shared" si="410"/>
        <v/>
      </c>
      <c r="X397" s="259" t="str">
        <f t="shared" si="411"/>
        <v/>
      </c>
      <c r="Y397" s="210" t="str">
        <f t="shared" ref="Y397:Y412" si="471">IF(W397="","",INDEX(natKategorija_aliasId,MATCH(X397,natKategorija_stazaKatId,0)))</f>
        <v/>
      </c>
      <c r="Z397" s="43" t="s">
        <v>0</v>
      </c>
      <c r="AA397" s="48" t="str">
        <f t="shared" si="412"/>
        <v/>
      </c>
      <c r="AB397" s="69" t="str">
        <f t="shared" si="413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4"/>
        <v/>
      </c>
      <c r="AI397" s="43" t="s">
        <v>0</v>
      </c>
      <c r="AJ397" s="209" t="str">
        <f t="shared" si="415"/>
        <v/>
      </c>
      <c r="AK397" s="150" t="str">
        <f t="shared" si="416"/>
        <v/>
      </c>
      <c r="AL397" s="43"/>
      <c r="AM397" s="48" t="str">
        <f t="shared" si="417"/>
        <v/>
      </c>
      <c r="AN397" s="27" t="str">
        <f t="shared" si="418"/>
        <v/>
      </c>
      <c r="AO397" s="69" t="str">
        <f t="shared" si="419"/>
        <v/>
      </c>
      <c r="AP397" s="69" t="str">
        <f t="shared" si="420"/>
        <v/>
      </c>
      <c r="AQ397" s="27" t="str">
        <f t="shared" si="421"/>
        <v/>
      </c>
      <c r="AR397" s="62" t="str">
        <f t="shared" si="422"/>
        <v/>
      </c>
      <c r="AS397" s="43" t="s">
        <v>0</v>
      </c>
      <c r="AT397" s="78" t="str">
        <f t="shared" si="423"/>
        <v/>
      </c>
      <c r="AU397" s="43" t="s">
        <v>0</v>
      </c>
      <c r="AV397" s="280" t="str">
        <f t="shared" si="469"/>
        <v/>
      </c>
      <c r="AW397" s="43" t="s">
        <v>0</v>
      </c>
      <c r="AX397" s="97"/>
      <c r="AY397" s="99"/>
      <c r="AZ397" s="43" t="s">
        <v>0</v>
      </c>
      <c r="BA397" s="236" t="str">
        <f t="shared" si="424"/>
        <v/>
      </c>
      <c r="BB397" s="43" t="s">
        <v>0</v>
      </c>
      <c r="BC397" s="48" t="str">
        <f t="shared" si="425"/>
        <v/>
      </c>
      <c r="BD397" s="69" t="str">
        <f>IF(AX397&amp;AY397="","",MAX(BD$12:BD396)+1)</f>
        <v/>
      </c>
      <c r="BE397" s="248" t="str">
        <f t="shared" si="426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7"/>
        <v/>
      </c>
      <c r="BI397" s="27" t="str">
        <f t="shared" si="428"/>
        <v/>
      </c>
      <c r="BJ397" s="69" t="str">
        <f t="shared" si="429"/>
        <v/>
      </c>
      <c r="BK397" s="49" t="str">
        <f t="shared" si="430"/>
        <v/>
      </c>
      <c r="BL397" s="43" t="s">
        <v>0</v>
      </c>
      <c r="BM397" s="48" t="str">
        <f t="shared" si="431"/>
        <v/>
      </c>
      <c r="BN397" s="27" t="str">
        <f t="shared" si="432"/>
        <v/>
      </c>
      <c r="BO397" s="69" t="str">
        <f t="shared" si="433"/>
        <v/>
      </c>
      <c r="BP397" s="69" t="str">
        <f t="shared" ref="BP397:BP412" si="472">IF(BN397="","",IF(IFERROR(MATCH(BN397,regKlub_naziv,0),"")&lt;&gt;"","",IFERROR(INDEX(regKlub_alias_id,MATCH(BN397,regKlub_alias_alias,0)),"NEMA")))</f>
        <v/>
      </c>
      <c r="BQ397" s="27" t="str">
        <f t="shared" ref="BQ397:BQ412" si="473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4"/>
        <v/>
      </c>
      <c r="BT397" s="62" t="str">
        <f t="shared" si="435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6"/>
        <v/>
      </c>
      <c r="CA397" s="27" t="str">
        <f t="shared" si="437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8"/>
        <v/>
      </c>
      <c r="CE397" s="27" t="str">
        <f>IF(BX397="","",MAX(CE$12:CE396)+1)</f>
        <v/>
      </c>
      <c r="CF397" s="27" t="str">
        <f t="shared" si="439"/>
        <v/>
      </c>
      <c r="CG397" s="62" t="str">
        <f t="shared" si="440"/>
        <v/>
      </c>
      <c r="CH397" s="43" t="s">
        <v>0</v>
      </c>
      <c r="CI397" s="16" t="str">
        <f t="shared" si="44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2"/>
        <v/>
      </c>
      <c r="CP397" s="69" t="str">
        <f t="shared" si="443"/>
        <v/>
      </c>
      <c r="CQ397" s="216" t="str">
        <f t="shared" si="444"/>
        <v/>
      </c>
      <c r="CR397" s="217" t="str">
        <f t="shared" si="470"/>
        <v/>
      </c>
      <c r="CS397" s="150" t="str">
        <f t="shared" ref="CS397:CS412" si="474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5"/>
        <v xml:space="preserve">
</v>
      </c>
      <c r="CV397" s="43" t="s">
        <v>0</v>
      </c>
      <c r="CW397" s="236" t="str">
        <f t="shared" ref="CW397:CW412" si="475">IF(BF397="","",IF(AND(CY397&lt;&gt;"M",CY397&lt;&gt;"Ž"),1,""))</f>
        <v/>
      </c>
      <c r="CX397" t="s">
        <v>0</v>
      </c>
      <c r="CY397" s="119" t="str">
        <f t="shared" ref="CY397:CY412" si="476">IF(Q397="","",LEFT(INDEX(regKategorija_oznaka,MATCH(S397,regKategorija_id,0)),1))</f>
        <v/>
      </c>
      <c r="CZ397" t="s">
        <v>0</v>
      </c>
      <c r="DA397" s="48" t="str">
        <f t="shared" ref="DA397:DA412" si="47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6"/>
        <v/>
      </c>
      <c r="DE397" s="43" t="s">
        <v>0</v>
      </c>
      <c r="DF397" s="16" t="str">
        <f t="shared" si="447"/>
        <v/>
      </c>
      <c r="DG397" s="43" t="s">
        <v>0</v>
      </c>
      <c r="DH397" s="48" t="str">
        <f t="shared" si="448"/>
        <v/>
      </c>
      <c r="DI397" s="49" t="str">
        <f t="shared" si="449"/>
        <v/>
      </c>
      <c r="DJ397" s="43" t="s">
        <v>0</v>
      </c>
      <c r="DK397" s="48" t="str">
        <f t="shared" si="450"/>
        <v/>
      </c>
      <c r="DL397" s="49" t="str">
        <f t="shared" si="451"/>
        <v/>
      </c>
      <c r="DM397" s="43" t="s">
        <v>0</v>
      </c>
      <c r="DN397" s="48" t="str">
        <f t="shared" si="452"/>
        <v/>
      </c>
      <c r="DO397" s="49" t="str">
        <f t="shared" si="453"/>
        <v/>
      </c>
      <c r="DP397" s="43" t="s">
        <v>0</v>
      </c>
      <c r="DQ397" s="54" t="str">
        <f t="shared" si="454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5"/>
        <v/>
      </c>
      <c r="DU397" s="69" t="str">
        <f t="shared" ref="DU397:DU412" si="479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6"/>
        <v/>
      </c>
      <c r="DW397" s="69" t="str">
        <f t="shared" si="457"/>
        <v/>
      </c>
      <c r="DX397" s="62" t="str">
        <f t="shared" si="458"/>
        <v/>
      </c>
      <c r="DY397" s="43" t="s">
        <v>0</v>
      </c>
      <c r="DZ397" s="54" t="str">
        <f>IF(AN397="","",MAX(DZ$12:DZ396)+1)</f>
        <v/>
      </c>
      <c r="EA397" s="69" t="str">
        <f t="shared" si="459"/>
        <v/>
      </c>
      <c r="EB397" s="69" t="str">
        <f t="shared" si="460"/>
        <v/>
      </c>
      <c r="EC397" s="69" t="str">
        <f t="shared" si="461"/>
        <v/>
      </c>
      <c r="ED397" s="69" t="str">
        <f t="shared" si="462"/>
        <v/>
      </c>
      <c r="EE397" s="69" t="str">
        <f t="shared" ref="EE397:EE412" si="480">IF(O397="","",IF(data_trka_je_rangirana=0,0,IF(OR(DO397="",DO397="NEMA"),0,1)))</f>
        <v/>
      </c>
      <c r="EF397" s="69" t="str">
        <f t="shared" si="463"/>
        <v/>
      </c>
      <c r="EG397" s="69" t="str">
        <f t="shared" si="464"/>
        <v/>
      </c>
      <c r="EH397" s="69" t="str">
        <f t="shared" ref="EH397:EH412" si="481">IF(OR(AP397="",AP397="NEMA"),BD397,INDEX(regNatjecatelj_alias_id,MATCH(AP397,regNatjecatelj_alias_natjecateljId,0)))</f>
        <v/>
      </c>
      <c r="EI397" s="69" t="str">
        <f t="shared" si="465"/>
        <v/>
      </c>
      <c r="EJ397" s="49" t="str">
        <f t="shared" si="466"/>
        <v/>
      </c>
      <c r="EK397" s="43" t="s">
        <v>0</v>
      </c>
      <c r="EL397" s="16" t="str">
        <f t="shared" si="467"/>
        <v/>
      </c>
      <c r="EM397" s="43" t="s">
        <v>0</v>
      </c>
      <c r="EN397" s="16" t="str">
        <f t="shared" ref="EN397:EN412" si="482">IF(DZ397="","",IF(AND(EE397=1,ED397&lt;&gt;6),"UPDATE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8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3">IF(E398="","","ok")</f>
        <v/>
      </c>
      <c r="P398" s="43"/>
      <c r="Q398" s="48" t="str">
        <f t="shared" ref="Q398:Q412" si="484">IF(B398="","",B398)</f>
        <v/>
      </c>
      <c r="R398" s="69" t="str">
        <f>IF(Q398="","",IF(COUNTIF(Q$12:Q397,Q398)=0,R397+1,R397))</f>
        <v/>
      </c>
      <c r="S398" s="69" t="str">
        <f t="shared" ref="S398:S412" si="48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6">IF(Q398="","",IFERROR(INDEX(natStaza_id,MATCH(Q398,natStaza_kategorija,0)),""))</f>
        <v/>
      </c>
      <c r="U398" s="62" t="str">
        <f t="shared" ref="U398:U412" si="487">IF(T398="","",INDEX(natStaza_naziv,MATCH(T398,natStaza_id,0)))</f>
        <v/>
      </c>
      <c r="V398" s="43" t="s">
        <v>0</v>
      </c>
      <c r="W398" s="209" t="str">
        <f t="shared" ref="W398:W412" si="488">IF(O398="","",INDEX(regKategorija_oznaka,MATCH(S398,regKategorija_id,0)))</f>
        <v/>
      </c>
      <c r="X398" s="259" t="str">
        <f t="shared" ref="X398:X412" si="489">IF(W398="","",INDEX(natKategorija_stazaKatId,MATCH(S398,natKategorija_katRegId,0)))</f>
        <v/>
      </c>
      <c r="Y398" s="210" t="str">
        <f t="shared" si="471"/>
        <v/>
      </c>
      <c r="Z398" s="43" t="s">
        <v>0</v>
      </c>
      <c r="AA398" s="48" t="str">
        <f t="shared" ref="AA398:AA412" si="490">IF(O398="","",M398)</f>
        <v/>
      </c>
      <c r="AB398" s="69" t="str">
        <f t="shared" ref="AB398:AB412" si="491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2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3">IF(AB398="","",IF(AB398="NEMA",AC398,AA398))</f>
        <v/>
      </c>
      <c r="AK398" s="150" t="str">
        <f t="shared" ref="AK398:AK412" si="494">IF(AB398="","",IF(AB398="NEMA",AD398,AB398))</f>
        <v/>
      </c>
      <c r="AL398" s="43"/>
      <c r="AM398" s="48" t="str">
        <f t="shared" ref="AM398:AM412" si="495">IF(O398="","",D398)</f>
        <v/>
      </c>
      <c r="AN398" s="27" t="str">
        <f t="shared" ref="AN398:AN412" si="496">IF(O398="","",E398)</f>
        <v/>
      </c>
      <c r="AO398" s="69" t="str">
        <f t="shared" ref="AO398:AO412" si="497">IF(AN398="","",IFERROR(INDEX(regNatjecatelj_id,MATCH(AM398&amp;" – "&amp;AN398,regNatjecatelj_imePrezime,0)),"NEMA"))</f>
        <v/>
      </c>
      <c r="AP398" s="69" t="str">
        <f t="shared" ref="AP398:AP412" si="498">IF(AO398&lt;&gt;"NEMA","",IFERROR(INDEX(regNatjecatelj_alias_natjecateljId,MATCH(AM398&amp;" "&amp;AN398,regNatjecatelj_alias_alias,0)),"NEMA"))</f>
        <v/>
      </c>
      <c r="AQ398" s="27" t="str">
        <f t="shared" ref="AQ398:AQ412" si="499">IF(O398="","",IF(OR(AP398="",AP398="NEMA"),AM398,INDEX(regNatjecatelj_ime,MATCH(AP398,regNatjecatelj_id,0))))</f>
        <v/>
      </c>
      <c r="AR398" s="62" t="str">
        <f t="shared" ref="AR398:AR412" si="500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1">IF(OR(O398="",AP398&lt;&gt;"NEMA"),"",AM398&amp;" "&amp;AN398)</f>
        <v/>
      </c>
      <c r="AU398" s="43" t="s">
        <v>0</v>
      </c>
      <c r="AV398" s="280" t="str">
        <f t="shared" si="469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2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3">IF(AX398&amp;AY398="","",AT398)</f>
        <v/>
      </c>
      <c r="BD398" s="69" t="str">
        <f>IF(AX398&amp;AY398="","",MAX(BD$12:BD397)+1)</f>
        <v/>
      </c>
      <c r="BE398" s="248" t="str">
        <f t="shared" ref="BE398:BE412" si="504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5">IF(O398="","",IF(BE398="",AQ398,IF(BE398="NEMA",AX398,INDEX(regNatjecatelj_ime,MATCH(BE398,regNatjecatelj_id,0)))))</f>
        <v/>
      </c>
      <c r="BI398" s="27" t="str">
        <f t="shared" ref="BI398:BI412" si="506">IF(O398="","",IF(BE398="",AR398,IF(BE398="NEMA",AY398,INDEX(regNatjecatelj_prezime,MATCH(BE398,regNatjecatelj_id,0)))))</f>
        <v/>
      </c>
      <c r="BJ398" s="69" t="str">
        <f t="shared" ref="BJ398:BJ412" si="507">IF(AND(AP398&lt;&gt;"",AP398&lt;&gt;"NEMA"),AP398,IF(BD398&lt;&gt;"",BD398,""))</f>
        <v/>
      </c>
      <c r="BK398" s="49" t="str">
        <f t="shared" ref="BK398:BK412" si="508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9">IF(O398="","",J398)</f>
        <v/>
      </c>
      <c r="BN398" s="27" t="str">
        <f t="shared" ref="BN398:BN412" si="510">IF(O398="","",K398)</f>
        <v/>
      </c>
      <c r="BO398" s="69" t="str">
        <f t="shared" ref="BO398:BO412" si="511">IF(BN398="","",IFERROR(INDEX(regKlub_id,MATCH(BN398,regKlub_naziv,0)),"NEMA"))</f>
        <v/>
      </c>
      <c r="BP398" s="69" t="str">
        <f t="shared" si="472"/>
        <v/>
      </c>
      <c r="BQ398" s="27" t="str">
        <f t="shared" si="473"/>
        <v/>
      </c>
      <c r="BR398" s="27" t="str" cm="1">
        <f t="array" ref="BR398">IFERROR(""&amp;INDEX(regNatjecatelj_klub,DI398),"")</f>
        <v/>
      </c>
      <c r="BS398" s="82" t="str">
        <f t="shared" ref="BS398:BS412" si="512">IF(BQ398=BR398,"",IF(BR398="","",1))</f>
        <v/>
      </c>
      <c r="BT398" s="62" t="str">
        <f t="shared" ref="BT398:BT412" si="513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4">IF(BX398="","",IFERROR(INDEX(regKlub_id,MATCH(BX398,regKlub_naziv,0)),"NEMA"))</f>
        <v/>
      </c>
      <c r="CA398" s="27" t="str">
        <f t="shared" ref="CA398:CA412" si="515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6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7">IF(BX398="","",IF(CB398="",INDEX(regKlub_id,MATCH(BX398,regKlub_naziv,0)),CB398))</f>
        <v/>
      </c>
      <c r="CG398" s="62" t="str">
        <f t="shared" ref="CG398:CG412" si="518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9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20">IF(G398="","",G398)</f>
        <v/>
      </c>
      <c r="CP398" s="69" t="str">
        <f t="shared" ref="CP398:CP412" si="521">IF(H398="","",H398)</f>
        <v/>
      </c>
      <c r="CQ398" s="216" t="str">
        <f t="shared" ref="CQ398:CQ412" si="522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70"/>
        <v/>
      </c>
      <c r="CS398" s="150" t="str">
        <f t="shared" si="474"/>
        <v/>
      </c>
      <c r="CT398" s="43" t="s">
        <v>0</v>
      </c>
      <c r="CU398" s="276" t="str">
        <f t="shared" ref="CU398:CU412" si="523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5"/>
        <v/>
      </c>
      <c r="CX398" t="s">
        <v>0</v>
      </c>
      <c r="CY398" s="119" t="str">
        <f t="shared" si="476"/>
        <v/>
      </c>
      <c r="CZ398" t="s">
        <v>0</v>
      </c>
      <c r="DA398" s="48" t="str">
        <f t="shared" si="477"/>
        <v/>
      </c>
      <c r="DB398" s="62" t="str">
        <f t="shared" si="478"/>
        <v/>
      </c>
      <c r="DC398" t="s">
        <v>0</v>
      </c>
      <c r="DD398" s="16" t="str">
        <f t="shared" ref="DD398:DD412" si="524">IF(DA398="",DB398,DA398&amp;" "&amp;DB398)</f>
        <v/>
      </c>
      <c r="DE398" s="43" t="s">
        <v>0</v>
      </c>
      <c r="DF398" s="16" t="str">
        <f t="shared" ref="DF398:DF412" si="525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6">IF(O398="","",BH398&amp;" – "&amp;BI398)</f>
        <v/>
      </c>
      <c r="DI398" s="49" t="str">
        <f t="shared" ref="DI398:DI412" si="527">IF(DH398="","",IFERROR(MATCH(DH398,regNatjecatelj_imePrezime,0),"NEMA"))</f>
        <v/>
      </c>
      <c r="DJ398" s="43" t="s">
        <v>0</v>
      </c>
      <c r="DK398" s="48" t="str">
        <f t="shared" ref="DK398:DK412" si="528">IF(O398="","",DH398 &amp; IF(CK398="",""," – " &amp; CK398))</f>
        <v/>
      </c>
      <c r="DL398" s="49" t="str">
        <f t="shared" ref="DL398:DL412" si="529">IF(DK398="","",IFERROR(MATCH(DK398,regNatjecatelj_imePrezimeKlub,0),"NEMA"))</f>
        <v/>
      </c>
      <c r="DM398" s="43" t="s">
        <v>0</v>
      </c>
      <c r="DN398" s="48" t="str">
        <f t="shared" ref="DN398:DN412" si="530">IF(O398="","",DK398 &amp; IF(W398="",""," – " &amp; W398))</f>
        <v/>
      </c>
      <c r="DO398" s="49" t="str">
        <f t="shared" ref="DO398:DO412" si="531">IF(DN398="","",IFERROR(MATCH(DN398,regNatjecatelj_imePrezimeKlubKategorija,0),"NEMA"))</f>
        <v/>
      </c>
      <c r="DP398" s="43" t="s">
        <v>0</v>
      </c>
      <c r="DQ398" s="54" t="str">
        <f t="shared" ref="DQ398:DQ412" si="532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3">IF(AN398="","",IF(BF398&lt;&gt;"","novo",IF(AP398="","imepre","imepre(ali)")))</f>
        <v/>
      </c>
      <c r="DU398" s="69" t="str">
        <f t="shared" si="479"/>
        <v/>
      </c>
      <c r="DV398" s="69" t="str">
        <f t="shared" ref="DV398:DV412" si="534">IF(AN398="","","kat"&amp;IF(AND(W398&lt;&gt;Q398,Q398&lt;&gt;"Open"),"(ali)",""))</f>
        <v/>
      </c>
      <c r="DW398" s="69" t="str">
        <f t="shared" ref="DW398:DW412" si="535">IF(OR(CQ398&lt;&gt;"",CS398=2),"ot","")</f>
        <v/>
      </c>
      <c r="DX398" s="62" t="str">
        <f t="shared" ref="DX398:DX412" si="536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7">IF(AQ398="","",X398)</f>
        <v/>
      </c>
      <c r="EB398" s="69" t="str">
        <f t="shared" ref="EB398:EB412" si="538">IF(DR398="","",DR398)</f>
        <v/>
      </c>
      <c r="EC398" s="69" t="str">
        <f t="shared" ref="EC398:EC412" si="539">IF(CR398="","",CR398)</f>
        <v/>
      </c>
      <c r="ED398" s="69" t="str">
        <f t="shared" ref="ED398:ED412" si="540">IF(CS398="","",IF(AND(EC398="",CS398=1),6,CS398))</f>
        <v/>
      </c>
      <c r="EE398" s="69" t="str">
        <f t="shared" si="480"/>
        <v/>
      </c>
      <c r="EF398" s="69" t="str">
        <f t="shared" ref="EF398:EF412" si="541">IF(DZ398="","",INDEX(regUparivanje_id,MATCH(DX398,regUparivanje_oznaka,0)))</f>
        <v/>
      </c>
      <c r="EG398" s="69" t="str">
        <f t="shared" ref="EG398:EG412" si="542">IF(CS398="","",CP398)</f>
        <v/>
      </c>
      <c r="EH398" s="69" t="str">
        <f t="shared" si="481"/>
        <v/>
      </c>
      <c r="EI398" s="69" t="str">
        <f t="shared" ref="EI398:EI412" si="543">IF(CM398="","",CM398)</f>
        <v/>
      </c>
      <c r="EJ398" s="49" t="str">
        <f t="shared" ref="EJ398:EJ412" si="544">IF(Y398="","",Y398)</f>
        <v/>
      </c>
      <c r="EK398" s="43" t="s">
        <v>0</v>
      </c>
      <c r="EL398" s="16" t="str">
        <f t="shared" ref="EL398:EL412" si="545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2"/>
        <v/>
      </c>
      <c r="EO398" s="43" t="s">
        <v>0</v>
      </c>
      <c r="EP398" s="167" t="str">
        <f t="shared" ref="EP398:EP412" si="546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3"/>
        <v/>
      </c>
      <c r="P399" s="43"/>
      <c r="Q399" s="48" t="str">
        <f t="shared" si="484"/>
        <v/>
      </c>
      <c r="R399" s="69" t="str">
        <f>IF(Q399="","",IF(COUNTIF(Q$12:Q398,Q399)=0,R398+1,R398))</f>
        <v/>
      </c>
      <c r="S399" s="69" t="str">
        <f t="shared" si="485"/>
        <v/>
      </c>
      <c r="T399" s="69" t="str">
        <f t="shared" si="486"/>
        <v/>
      </c>
      <c r="U399" s="62" t="str">
        <f t="shared" si="487"/>
        <v/>
      </c>
      <c r="V399" s="43" t="s">
        <v>0</v>
      </c>
      <c r="W399" s="209" t="str">
        <f t="shared" si="488"/>
        <v/>
      </c>
      <c r="X399" s="259" t="str">
        <f t="shared" si="489"/>
        <v/>
      </c>
      <c r="Y399" s="210" t="str">
        <f t="shared" si="471"/>
        <v/>
      </c>
      <c r="Z399" s="43" t="s">
        <v>0</v>
      </c>
      <c r="AA399" s="48" t="str">
        <f t="shared" si="490"/>
        <v/>
      </c>
      <c r="AB399" s="69" t="str">
        <f t="shared" si="491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2"/>
        <v/>
      </c>
      <c r="AI399" s="43" t="s">
        <v>0</v>
      </c>
      <c r="AJ399" s="209" t="str">
        <f t="shared" si="493"/>
        <v/>
      </c>
      <c r="AK399" s="150" t="str">
        <f t="shared" si="494"/>
        <v/>
      </c>
      <c r="AL399" s="43"/>
      <c r="AM399" s="48" t="str">
        <f t="shared" si="495"/>
        <v/>
      </c>
      <c r="AN399" s="27" t="str">
        <f t="shared" si="496"/>
        <v/>
      </c>
      <c r="AO399" s="69" t="str">
        <f t="shared" si="497"/>
        <v/>
      </c>
      <c r="AP399" s="69" t="str">
        <f t="shared" si="498"/>
        <v/>
      </c>
      <c r="AQ399" s="27" t="str">
        <f t="shared" si="499"/>
        <v/>
      </c>
      <c r="AR399" s="62" t="str">
        <f t="shared" si="500"/>
        <v/>
      </c>
      <c r="AS399" s="43" t="s">
        <v>0</v>
      </c>
      <c r="AT399" s="78" t="str">
        <f t="shared" si="501"/>
        <v/>
      </c>
      <c r="AU399" s="43" t="s">
        <v>0</v>
      </c>
      <c r="AV399" s="280" t="str">
        <f t="shared" si="469"/>
        <v/>
      </c>
      <c r="AW399" s="43" t="s">
        <v>0</v>
      </c>
      <c r="AX399" s="97"/>
      <c r="AY399" s="99"/>
      <c r="AZ399" s="43" t="s">
        <v>0</v>
      </c>
      <c r="BA399" s="236" t="str">
        <f t="shared" si="502"/>
        <v/>
      </c>
      <c r="BB399" s="43" t="s">
        <v>0</v>
      </c>
      <c r="BC399" s="48" t="str">
        <f t="shared" si="503"/>
        <v/>
      </c>
      <c r="BD399" s="69" t="str">
        <f>IF(AX399&amp;AY399="","",MAX(BD$12:BD398)+1)</f>
        <v/>
      </c>
      <c r="BE399" s="248" t="str">
        <f t="shared" si="504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5"/>
        <v/>
      </c>
      <c r="BI399" s="27" t="str">
        <f t="shared" si="506"/>
        <v/>
      </c>
      <c r="BJ399" s="69" t="str">
        <f t="shared" si="507"/>
        <v/>
      </c>
      <c r="BK399" s="49" t="str">
        <f t="shared" si="508"/>
        <v/>
      </c>
      <c r="BL399" s="43" t="s">
        <v>0</v>
      </c>
      <c r="BM399" s="48" t="str">
        <f t="shared" si="509"/>
        <v/>
      </c>
      <c r="BN399" s="27" t="str">
        <f t="shared" si="510"/>
        <v/>
      </c>
      <c r="BO399" s="69" t="str">
        <f t="shared" si="511"/>
        <v/>
      </c>
      <c r="BP399" s="69" t="str">
        <f t="shared" si="472"/>
        <v/>
      </c>
      <c r="BQ399" s="27" t="str">
        <f t="shared" si="473"/>
        <v/>
      </c>
      <c r="BR399" s="27" t="str" cm="1">
        <f t="array" ref="BR399">IFERROR(""&amp;INDEX(regNatjecatelj_klub,DI399),"")</f>
        <v/>
      </c>
      <c r="BS399" s="82" t="str">
        <f t="shared" si="512"/>
        <v/>
      </c>
      <c r="BT399" s="62" t="str">
        <f t="shared" si="513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4"/>
        <v/>
      </c>
      <c r="CA399" s="27" t="str">
        <f t="shared" si="515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6"/>
        <v/>
      </c>
      <c r="CE399" s="27" t="str">
        <f>IF(BX399="","",MAX(CE$12:CE398)+1)</f>
        <v/>
      </c>
      <c r="CF399" s="27" t="str">
        <f t="shared" si="517"/>
        <v/>
      </c>
      <c r="CG399" s="62" t="str">
        <f t="shared" si="518"/>
        <v/>
      </c>
      <c r="CH399" s="43" t="s">
        <v>0</v>
      </c>
      <c r="CI399" s="16" t="str">
        <f t="shared" si="519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20"/>
        <v/>
      </c>
      <c r="CP399" s="69" t="str">
        <f t="shared" si="521"/>
        <v/>
      </c>
      <c r="CQ399" s="216" t="str">
        <f t="shared" si="522"/>
        <v/>
      </c>
      <c r="CR399" s="217" t="str">
        <f t="shared" si="470"/>
        <v/>
      </c>
      <c r="CS399" s="150" t="str">
        <f t="shared" si="474"/>
        <v/>
      </c>
      <c r="CT399" s="43" t="s">
        <v>0</v>
      </c>
      <c r="CU399" s="276" t="str">
        <f t="shared" si="523"/>
        <v xml:space="preserve">
</v>
      </c>
      <c r="CV399" s="43" t="s">
        <v>0</v>
      </c>
      <c r="CW399" s="236" t="str">
        <f t="shared" si="475"/>
        <v/>
      </c>
      <c r="CX399" t="s">
        <v>0</v>
      </c>
      <c r="CY399" s="119" t="str">
        <f t="shared" si="476"/>
        <v/>
      </c>
      <c r="CZ399" t="s">
        <v>0</v>
      </c>
      <c r="DA399" s="48" t="str">
        <f t="shared" si="477"/>
        <v/>
      </c>
      <c r="DB399" s="62" t="str">
        <f t="shared" si="478"/>
        <v/>
      </c>
      <c r="DC399" t="s">
        <v>0</v>
      </c>
      <c r="DD399" s="16" t="str">
        <f t="shared" si="524"/>
        <v/>
      </c>
      <c r="DE399" s="43" t="s">
        <v>0</v>
      </c>
      <c r="DF399" s="16" t="str">
        <f t="shared" si="525"/>
        <v/>
      </c>
      <c r="DG399" s="43" t="s">
        <v>0</v>
      </c>
      <c r="DH399" s="48" t="str">
        <f t="shared" si="526"/>
        <v/>
      </c>
      <c r="DI399" s="49" t="str">
        <f t="shared" si="527"/>
        <v/>
      </c>
      <c r="DJ399" s="43" t="s">
        <v>0</v>
      </c>
      <c r="DK399" s="48" t="str">
        <f t="shared" si="528"/>
        <v/>
      </c>
      <c r="DL399" s="49" t="str">
        <f t="shared" si="529"/>
        <v/>
      </c>
      <c r="DM399" s="43" t="s">
        <v>0</v>
      </c>
      <c r="DN399" s="48" t="str">
        <f t="shared" si="530"/>
        <v/>
      </c>
      <c r="DO399" s="49" t="str">
        <f t="shared" si="531"/>
        <v/>
      </c>
      <c r="DP399" s="43" t="s">
        <v>0</v>
      </c>
      <c r="DQ399" s="54" t="str">
        <f t="shared" si="532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3"/>
        <v/>
      </c>
      <c r="DU399" s="69" t="str">
        <f t="shared" si="479"/>
        <v/>
      </c>
      <c r="DV399" s="69" t="str">
        <f t="shared" si="534"/>
        <v/>
      </c>
      <c r="DW399" s="69" t="str">
        <f t="shared" si="535"/>
        <v/>
      </c>
      <c r="DX399" s="62" t="str">
        <f t="shared" si="536"/>
        <v/>
      </c>
      <c r="DY399" s="43" t="s">
        <v>0</v>
      </c>
      <c r="DZ399" s="54" t="str">
        <f>IF(AN399="","",MAX(DZ$12:DZ398)+1)</f>
        <v/>
      </c>
      <c r="EA399" s="69" t="str">
        <f t="shared" si="537"/>
        <v/>
      </c>
      <c r="EB399" s="69" t="str">
        <f t="shared" si="538"/>
        <v/>
      </c>
      <c r="EC399" s="69" t="str">
        <f t="shared" si="539"/>
        <v/>
      </c>
      <c r="ED399" s="69" t="str">
        <f t="shared" si="540"/>
        <v/>
      </c>
      <c r="EE399" s="69" t="str">
        <f t="shared" si="480"/>
        <v/>
      </c>
      <c r="EF399" s="69" t="str">
        <f t="shared" si="541"/>
        <v/>
      </c>
      <c r="EG399" s="69" t="str">
        <f t="shared" si="542"/>
        <v/>
      </c>
      <c r="EH399" s="69" t="str">
        <f t="shared" si="481"/>
        <v/>
      </c>
      <c r="EI399" s="69" t="str">
        <f t="shared" si="543"/>
        <v/>
      </c>
      <c r="EJ399" s="49" t="str">
        <f t="shared" si="544"/>
        <v/>
      </c>
      <c r="EK399" s="43" t="s">
        <v>0</v>
      </c>
      <c r="EL399" s="16" t="str">
        <f t="shared" si="545"/>
        <v/>
      </c>
      <c r="EM399" s="43" t="s">
        <v>0</v>
      </c>
      <c r="EN399" s="16" t="str">
        <f t="shared" si="482"/>
        <v/>
      </c>
      <c r="EO399" s="43" t="s">
        <v>0</v>
      </c>
      <c r="EP399" s="167" t="str">
        <f t="shared" si="546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3"/>
        <v/>
      </c>
      <c r="P400" s="43"/>
      <c r="Q400" s="48" t="str">
        <f t="shared" si="484"/>
        <v/>
      </c>
      <c r="R400" s="69" t="str">
        <f>IF(Q400="","",IF(COUNTIF(Q$12:Q399,Q400)=0,R399+1,R399))</f>
        <v/>
      </c>
      <c r="S400" s="69" t="str">
        <f t="shared" si="485"/>
        <v/>
      </c>
      <c r="T400" s="69" t="str">
        <f t="shared" si="486"/>
        <v/>
      </c>
      <c r="U400" s="62" t="str">
        <f t="shared" si="487"/>
        <v/>
      </c>
      <c r="V400" s="43" t="s">
        <v>0</v>
      </c>
      <c r="W400" s="209" t="str">
        <f t="shared" si="488"/>
        <v/>
      </c>
      <c r="X400" s="259" t="str">
        <f t="shared" si="489"/>
        <v/>
      </c>
      <c r="Y400" s="210" t="str">
        <f t="shared" si="471"/>
        <v/>
      </c>
      <c r="Z400" s="43" t="s">
        <v>0</v>
      </c>
      <c r="AA400" s="48" t="str">
        <f t="shared" si="490"/>
        <v/>
      </c>
      <c r="AB400" s="69" t="str">
        <f t="shared" si="491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2"/>
        <v/>
      </c>
      <c r="AI400" s="43" t="s">
        <v>0</v>
      </c>
      <c r="AJ400" s="209" t="str">
        <f t="shared" si="493"/>
        <v/>
      </c>
      <c r="AK400" s="150" t="str">
        <f t="shared" si="494"/>
        <v/>
      </c>
      <c r="AL400" s="43"/>
      <c r="AM400" s="48" t="str">
        <f t="shared" si="495"/>
        <v/>
      </c>
      <c r="AN400" s="27" t="str">
        <f t="shared" si="496"/>
        <v/>
      </c>
      <c r="AO400" s="69" t="str">
        <f t="shared" si="497"/>
        <v/>
      </c>
      <c r="AP400" s="69" t="str">
        <f t="shared" si="498"/>
        <v/>
      </c>
      <c r="AQ400" s="27" t="str">
        <f t="shared" si="499"/>
        <v/>
      </c>
      <c r="AR400" s="62" t="str">
        <f t="shared" si="500"/>
        <v/>
      </c>
      <c r="AS400" s="43" t="s">
        <v>0</v>
      </c>
      <c r="AT400" s="78" t="str">
        <f t="shared" si="501"/>
        <v/>
      </c>
      <c r="AU400" s="43" t="s">
        <v>0</v>
      </c>
      <c r="AV400" s="280" t="str">
        <f t="shared" si="469"/>
        <v/>
      </c>
      <c r="AW400" s="43" t="s">
        <v>0</v>
      </c>
      <c r="AX400" s="97"/>
      <c r="AY400" s="99"/>
      <c r="AZ400" s="43" t="s">
        <v>0</v>
      </c>
      <c r="BA400" s="236" t="str">
        <f t="shared" si="502"/>
        <v/>
      </c>
      <c r="BB400" s="43" t="s">
        <v>0</v>
      </c>
      <c r="BC400" s="48" t="str">
        <f t="shared" si="503"/>
        <v/>
      </c>
      <c r="BD400" s="69" t="str">
        <f>IF(AX400&amp;AY400="","",MAX(BD$12:BD399)+1)</f>
        <v/>
      </c>
      <c r="BE400" s="248" t="str">
        <f t="shared" si="504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5"/>
        <v/>
      </c>
      <c r="BI400" s="27" t="str">
        <f t="shared" si="506"/>
        <v/>
      </c>
      <c r="BJ400" s="69" t="str">
        <f t="shared" si="507"/>
        <v/>
      </c>
      <c r="BK400" s="49" t="str">
        <f t="shared" si="508"/>
        <v/>
      </c>
      <c r="BL400" s="43" t="s">
        <v>0</v>
      </c>
      <c r="BM400" s="48" t="str">
        <f t="shared" si="509"/>
        <v/>
      </c>
      <c r="BN400" s="27" t="str">
        <f t="shared" si="510"/>
        <v/>
      </c>
      <c r="BO400" s="69" t="str">
        <f t="shared" si="511"/>
        <v/>
      </c>
      <c r="BP400" s="69" t="str">
        <f t="shared" si="472"/>
        <v/>
      </c>
      <c r="BQ400" s="27" t="str">
        <f t="shared" si="473"/>
        <v/>
      </c>
      <c r="BR400" s="27" t="str" cm="1">
        <f t="array" ref="BR400">IFERROR(""&amp;INDEX(regNatjecatelj_klub,DI400),"")</f>
        <v/>
      </c>
      <c r="BS400" s="82" t="str">
        <f t="shared" si="512"/>
        <v/>
      </c>
      <c r="BT400" s="62" t="str">
        <f t="shared" si="513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4"/>
        <v/>
      </c>
      <c r="CA400" s="27" t="str">
        <f t="shared" si="515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6"/>
        <v/>
      </c>
      <c r="CE400" s="27" t="str">
        <f>IF(BX400="","",MAX(CE$12:CE399)+1)</f>
        <v/>
      </c>
      <c r="CF400" s="27" t="str">
        <f t="shared" si="517"/>
        <v/>
      </c>
      <c r="CG400" s="62" t="str">
        <f t="shared" si="518"/>
        <v/>
      </c>
      <c r="CH400" s="43" t="s">
        <v>0</v>
      </c>
      <c r="CI400" s="16" t="str">
        <f t="shared" si="519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20"/>
        <v/>
      </c>
      <c r="CP400" s="69" t="str">
        <f t="shared" si="521"/>
        <v/>
      </c>
      <c r="CQ400" s="216" t="str">
        <f t="shared" si="522"/>
        <v/>
      </c>
      <c r="CR400" s="217" t="str">
        <f t="shared" si="470"/>
        <v/>
      </c>
      <c r="CS400" s="150" t="str">
        <f t="shared" si="474"/>
        <v/>
      </c>
      <c r="CT400" s="43" t="s">
        <v>0</v>
      </c>
      <c r="CU400" s="276" t="str">
        <f t="shared" si="523"/>
        <v xml:space="preserve">
</v>
      </c>
      <c r="CV400" s="43" t="s">
        <v>0</v>
      </c>
      <c r="CW400" s="236" t="str">
        <f t="shared" si="475"/>
        <v/>
      </c>
      <c r="CX400" t="s">
        <v>0</v>
      </c>
      <c r="CY400" s="119" t="str">
        <f t="shared" si="476"/>
        <v/>
      </c>
      <c r="CZ400" t="s">
        <v>0</v>
      </c>
      <c r="DA400" s="48" t="str">
        <f t="shared" si="477"/>
        <v/>
      </c>
      <c r="DB400" s="62" t="str">
        <f t="shared" si="478"/>
        <v/>
      </c>
      <c r="DC400" t="s">
        <v>0</v>
      </c>
      <c r="DD400" s="16" t="str">
        <f t="shared" si="524"/>
        <v/>
      </c>
      <c r="DE400" s="43" t="s">
        <v>0</v>
      </c>
      <c r="DF400" s="16" t="str">
        <f t="shared" si="525"/>
        <v/>
      </c>
      <c r="DG400" s="43" t="s">
        <v>0</v>
      </c>
      <c r="DH400" s="48" t="str">
        <f t="shared" si="526"/>
        <v/>
      </c>
      <c r="DI400" s="49" t="str">
        <f t="shared" si="527"/>
        <v/>
      </c>
      <c r="DJ400" s="43" t="s">
        <v>0</v>
      </c>
      <c r="DK400" s="48" t="str">
        <f t="shared" si="528"/>
        <v/>
      </c>
      <c r="DL400" s="49" t="str">
        <f t="shared" si="529"/>
        <v/>
      </c>
      <c r="DM400" s="43" t="s">
        <v>0</v>
      </c>
      <c r="DN400" s="48" t="str">
        <f t="shared" si="530"/>
        <v/>
      </c>
      <c r="DO400" s="49" t="str">
        <f t="shared" si="531"/>
        <v/>
      </c>
      <c r="DP400" s="43" t="s">
        <v>0</v>
      </c>
      <c r="DQ400" s="54" t="str">
        <f t="shared" si="532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3"/>
        <v/>
      </c>
      <c r="DU400" s="69" t="str">
        <f t="shared" si="479"/>
        <v/>
      </c>
      <c r="DV400" s="69" t="str">
        <f t="shared" si="534"/>
        <v/>
      </c>
      <c r="DW400" s="69" t="str">
        <f t="shared" si="535"/>
        <v/>
      </c>
      <c r="DX400" s="62" t="str">
        <f t="shared" si="536"/>
        <v/>
      </c>
      <c r="DY400" s="43" t="s">
        <v>0</v>
      </c>
      <c r="DZ400" s="54" t="str">
        <f>IF(AN400="","",MAX(DZ$12:DZ399)+1)</f>
        <v/>
      </c>
      <c r="EA400" s="69" t="str">
        <f t="shared" si="537"/>
        <v/>
      </c>
      <c r="EB400" s="69" t="str">
        <f t="shared" si="538"/>
        <v/>
      </c>
      <c r="EC400" s="69" t="str">
        <f t="shared" si="539"/>
        <v/>
      </c>
      <c r="ED400" s="69" t="str">
        <f t="shared" si="540"/>
        <v/>
      </c>
      <c r="EE400" s="69" t="str">
        <f t="shared" si="480"/>
        <v/>
      </c>
      <c r="EF400" s="69" t="str">
        <f t="shared" si="541"/>
        <v/>
      </c>
      <c r="EG400" s="69" t="str">
        <f t="shared" si="542"/>
        <v/>
      </c>
      <c r="EH400" s="69" t="str">
        <f t="shared" si="481"/>
        <v/>
      </c>
      <c r="EI400" s="69" t="str">
        <f t="shared" si="543"/>
        <v/>
      </c>
      <c r="EJ400" s="49" t="str">
        <f t="shared" si="544"/>
        <v/>
      </c>
      <c r="EK400" s="43" t="s">
        <v>0</v>
      </c>
      <c r="EL400" s="16" t="str">
        <f t="shared" si="545"/>
        <v/>
      </c>
      <c r="EM400" s="43" t="s">
        <v>0</v>
      </c>
      <c r="EN400" s="16" t="str">
        <f t="shared" si="482"/>
        <v/>
      </c>
      <c r="EO400" s="43" t="s">
        <v>0</v>
      </c>
      <c r="EP400" s="167" t="str">
        <f t="shared" si="546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3"/>
        <v/>
      </c>
      <c r="P401" s="43"/>
      <c r="Q401" s="48" t="str">
        <f t="shared" si="484"/>
        <v/>
      </c>
      <c r="R401" s="69" t="str">
        <f>IF(Q401="","",IF(COUNTIF(Q$12:Q400,Q401)=0,R400+1,R400))</f>
        <v/>
      </c>
      <c r="S401" s="69" t="str">
        <f t="shared" si="485"/>
        <v/>
      </c>
      <c r="T401" s="69" t="str">
        <f t="shared" si="486"/>
        <v/>
      </c>
      <c r="U401" s="62" t="str">
        <f t="shared" si="487"/>
        <v/>
      </c>
      <c r="V401" s="43" t="s">
        <v>0</v>
      </c>
      <c r="W401" s="209" t="str">
        <f t="shared" si="488"/>
        <v/>
      </c>
      <c r="X401" s="259" t="str">
        <f t="shared" si="489"/>
        <v/>
      </c>
      <c r="Y401" s="210" t="str">
        <f t="shared" si="471"/>
        <v/>
      </c>
      <c r="Z401" s="43" t="s">
        <v>0</v>
      </c>
      <c r="AA401" s="48" t="str">
        <f t="shared" si="490"/>
        <v/>
      </c>
      <c r="AB401" s="69" t="str">
        <f t="shared" si="491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2"/>
        <v/>
      </c>
      <c r="AI401" s="43" t="s">
        <v>0</v>
      </c>
      <c r="AJ401" s="209" t="str">
        <f t="shared" si="493"/>
        <v/>
      </c>
      <c r="AK401" s="150" t="str">
        <f t="shared" si="494"/>
        <v/>
      </c>
      <c r="AL401" s="43"/>
      <c r="AM401" s="48" t="str">
        <f t="shared" si="495"/>
        <v/>
      </c>
      <c r="AN401" s="27" t="str">
        <f t="shared" si="496"/>
        <v/>
      </c>
      <c r="AO401" s="69" t="str">
        <f t="shared" si="497"/>
        <v/>
      </c>
      <c r="AP401" s="69" t="str">
        <f t="shared" si="498"/>
        <v/>
      </c>
      <c r="AQ401" s="27" t="str">
        <f t="shared" si="499"/>
        <v/>
      </c>
      <c r="AR401" s="62" t="str">
        <f t="shared" si="500"/>
        <v/>
      </c>
      <c r="AS401" s="43" t="s">
        <v>0</v>
      </c>
      <c r="AT401" s="78" t="str">
        <f t="shared" si="501"/>
        <v/>
      </c>
      <c r="AU401" s="43" t="s">
        <v>0</v>
      </c>
      <c r="AV401" s="280" t="str">
        <f t="shared" si="469"/>
        <v/>
      </c>
      <c r="AW401" s="43" t="s">
        <v>0</v>
      </c>
      <c r="AX401" s="97"/>
      <c r="AY401" s="99"/>
      <c r="AZ401" s="43" t="s">
        <v>0</v>
      </c>
      <c r="BA401" s="236" t="str">
        <f t="shared" si="502"/>
        <v/>
      </c>
      <c r="BB401" s="43" t="s">
        <v>0</v>
      </c>
      <c r="BC401" s="48" t="str">
        <f t="shared" si="503"/>
        <v/>
      </c>
      <c r="BD401" s="69" t="str">
        <f>IF(AX401&amp;AY401="","",MAX(BD$12:BD400)+1)</f>
        <v/>
      </c>
      <c r="BE401" s="248" t="str">
        <f t="shared" si="504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5"/>
        <v/>
      </c>
      <c r="BI401" s="27" t="str">
        <f t="shared" si="506"/>
        <v/>
      </c>
      <c r="BJ401" s="69" t="str">
        <f t="shared" si="507"/>
        <v/>
      </c>
      <c r="BK401" s="49" t="str">
        <f t="shared" si="508"/>
        <v/>
      </c>
      <c r="BL401" s="43" t="s">
        <v>0</v>
      </c>
      <c r="BM401" s="48" t="str">
        <f t="shared" si="509"/>
        <v/>
      </c>
      <c r="BN401" s="27" t="str">
        <f t="shared" si="510"/>
        <v/>
      </c>
      <c r="BO401" s="69" t="str">
        <f t="shared" si="511"/>
        <v/>
      </c>
      <c r="BP401" s="69" t="str">
        <f t="shared" si="472"/>
        <v/>
      </c>
      <c r="BQ401" s="27" t="str">
        <f t="shared" si="473"/>
        <v/>
      </c>
      <c r="BR401" s="27" t="str" cm="1">
        <f t="array" ref="BR401">IFERROR(""&amp;INDEX(regNatjecatelj_klub,DI401),"")</f>
        <v/>
      </c>
      <c r="BS401" s="82" t="str">
        <f t="shared" si="512"/>
        <v/>
      </c>
      <c r="BT401" s="62" t="str">
        <f t="shared" si="513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4"/>
        <v/>
      </c>
      <c r="CA401" s="27" t="str">
        <f t="shared" si="515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6"/>
        <v/>
      </c>
      <c r="CE401" s="27" t="str">
        <f>IF(BX401="","",MAX(CE$12:CE400)+1)</f>
        <v/>
      </c>
      <c r="CF401" s="27" t="str">
        <f t="shared" si="517"/>
        <v/>
      </c>
      <c r="CG401" s="62" t="str">
        <f t="shared" si="518"/>
        <v/>
      </c>
      <c r="CH401" s="43" t="s">
        <v>0</v>
      </c>
      <c r="CI401" s="16" t="str">
        <f t="shared" si="519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20"/>
        <v/>
      </c>
      <c r="CP401" s="69" t="str">
        <f t="shared" si="521"/>
        <v/>
      </c>
      <c r="CQ401" s="216" t="str">
        <f t="shared" si="522"/>
        <v/>
      </c>
      <c r="CR401" s="217" t="str">
        <f t="shared" si="470"/>
        <v/>
      </c>
      <c r="CS401" s="150" t="str">
        <f t="shared" si="474"/>
        <v/>
      </c>
      <c r="CT401" s="43" t="s">
        <v>0</v>
      </c>
      <c r="CU401" s="276" t="str">
        <f t="shared" si="523"/>
        <v xml:space="preserve">
</v>
      </c>
      <c r="CV401" s="43" t="s">
        <v>0</v>
      </c>
      <c r="CW401" s="236" t="str">
        <f t="shared" si="475"/>
        <v/>
      </c>
      <c r="CX401" t="s">
        <v>0</v>
      </c>
      <c r="CY401" s="119" t="str">
        <f t="shared" si="476"/>
        <v/>
      </c>
      <c r="CZ401" t="s">
        <v>0</v>
      </c>
      <c r="DA401" s="48" t="str">
        <f t="shared" si="477"/>
        <v/>
      </c>
      <c r="DB401" s="62" t="str">
        <f t="shared" si="478"/>
        <v/>
      </c>
      <c r="DC401" t="s">
        <v>0</v>
      </c>
      <c r="DD401" s="16" t="str">
        <f t="shared" si="524"/>
        <v/>
      </c>
      <c r="DE401" s="43" t="s">
        <v>0</v>
      </c>
      <c r="DF401" s="16" t="str">
        <f t="shared" si="525"/>
        <v/>
      </c>
      <c r="DG401" s="43" t="s">
        <v>0</v>
      </c>
      <c r="DH401" s="48" t="str">
        <f t="shared" si="526"/>
        <v/>
      </c>
      <c r="DI401" s="49" t="str">
        <f t="shared" si="527"/>
        <v/>
      </c>
      <c r="DJ401" s="43" t="s">
        <v>0</v>
      </c>
      <c r="DK401" s="48" t="str">
        <f t="shared" si="528"/>
        <v/>
      </c>
      <c r="DL401" s="49" t="str">
        <f t="shared" si="529"/>
        <v/>
      </c>
      <c r="DM401" s="43" t="s">
        <v>0</v>
      </c>
      <c r="DN401" s="48" t="str">
        <f t="shared" si="530"/>
        <v/>
      </c>
      <c r="DO401" s="49" t="str">
        <f t="shared" si="531"/>
        <v/>
      </c>
      <c r="DP401" s="43" t="s">
        <v>0</v>
      </c>
      <c r="DQ401" s="54" t="str">
        <f t="shared" si="532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3"/>
        <v/>
      </c>
      <c r="DU401" s="69" t="str">
        <f t="shared" si="479"/>
        <v/>
      </c>
      <c r="DV401" s="69" t="str">
        <f t="shared" si="534"/>
        <v/>
      </c>
      <c r="DW401" s="69" t="str">
        <f t="shared" si="535"/>
        <v/>
      </c>
      <c r="DX401" s="62" t="str">
        <f t="shared" si="536"/>
        <v/>
      </c>
      <c r="DY401" s="43" t="s">
        <v>0</v>
      </c>
      <c r="DZ401" s="54" t="str">
        <f>IF(AN401="","",MAX(DZ$12:DZ400)+1)</f>
        <v/>
      </c>
      <c r="EA401" s="69" t="str">
        <f t="shared" si="537"/>
        <v/>
      </c>
      <c r="EB401" s="69" t="str">
        <f t="shared" si="538"/>
        <v/>
      </c>
      <c r="EC401" s="69" t="str">
        <f t="shared" si="539"/>
        <v/>
      </c>
      <c r="ED401" s="69" t="str">
        <f t="shared" si="540"/>
        <v/>
      </c>
      <c r="EE401" s="69" t="str">
        <f t="shared" si="480"/>
        <v/>
      </c>
      <c r="EF401" s="69" t="str">
        <f t="shared" si="541"/>
        <v/>
      </c>
      <c r="EG401" s="69" t="str">
        <f t="shared" si="542"/>
        <v/>
      </c>
      <c r="EH401" s="69" t="str">
        <f t="shared" si="481"/>
        <v/>
      </c>
      <c r="EI401" s="69" t="str">
        <f t="shared" si="543"/>
        <v/>
      </c>
      <c r="EJ401" s="49" t="str">
        <f t="shared" si="544"/>
        <v/>
      </c>
      <c r="EK401" s="43" t="s">
        <v>0</v>
      </c>
      <c r="EL401" s="16" t="str">
        <f t="shared" si="545"/>
        <v/>
      </c>
      <c r="EM401" s="43" t="s">
        <v>0</v>
      </c>
      <c r="EN401" s="16" t="str">
        <f t="shared" si="482"/>
        <v/>
      </c>
      <c r="EO401" s="43" t="s">
        <v>0</v>
      </c>
      <c r="EP401" s="167" t="str">
        <f t="shared" si="546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3"/>
        <v/>
      </c>
      <c r="P402" s="43"/>
      <c r="Q402" s="48" t="str">
        <f t="shared" si="484"/>
        <v/>
      </c>
      <c r="R402" s="69" t="str">
        <f>IF(Q402="","",IF(COUNTIF(Q$12:Q401,Q402)=0,R401+1,R401))</f>
        <v/>
      </c>
      <c r="S402" s="69" t="str">
        <f t="shared" si="485"/>
        <v/>
      </c>
      <c r="T402" s="69" t="str">
        <f t="shared" si="486"/>
        <v/>
      </c>
      <c r="U402" s="62" t="str">
        <f t="shared" si="487"/>
        <v/>
      </c>
      <c r="V402" s="43" t="s">
        <v>0</v>
      </c>
      <c r="W402" s="209" t="str">
        <f t="shared" si="488"/>
        <v/>
      </c>
      <c r="X402" s="259" t="str">
        <f t="shared" si="489"/>
        <v/>
      </c>
      <c r="Y402" s="210" t="str">
        <f t="shared" si="471"/>
        <v/>
      </c>
      <c r="Z402" s="43" t="s">
        <v>0</v>
      </c>
      <c r="AA402" s="48" t="str">
        <f t="shared" si="490"/>
        <v/>
      </c>
      <c r="AB402" s="69" t="str">
        <f t="shared" si="491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2"/>
        <v/>
      </c>
      <c r="AI402" s="43" t="s">
        <v>0</v>
      </c>
      <c r="AJ402" s="209" t="str">
        <f t="shared" si="493"/>
        <v/>
      </c>
      <c r="AK402" s="150" t="str">
        <f t="shared" si="494"/>
        <v/>
      </c>
      <c r="AL402" s="43"/>
      <c r="AM402" s="48" t="str">
        <f t="shared" si="495"/>
        <v/>
      </c>
      <c r="AN402" s="27" t="str">
        <f t="shared" si="496"/>
        <v/>
      </c>
      <c r="AO402" s="69" t="str">
        <f t="shared" si="497"/>
        <v/>
      </c>
      <c r="AP402" s="69" t="str">
        <f t="shared" si="498"/>
        <v/>
      </c>
      <c r="AQ402" s="27" t="str">
        <f t="shared" si="499"/>
        <v/>
      </c>
      <c r="AR402" s="62" t="str">
        <f t="shared" si="500"/>
        <v/>
      </c>
      <c r="AS402" s="43" t="s">
        <v>0</v>
      </c>
      <c r="AT402" s="78" t="str">
        <f t="shared" si="501"/>
        <v/>
      </c>
      <c r="AU402" s="43" t="s">
        <v>0</v>
      </c>
      <c r="AV402" s="280" t="str">
        <f t="shared" si="469"/>
        <v/>
      </c>
      <c r="AW402" s="43" t="s">
        <v>0</v>
      </c>
      <c r="AX402" s="97"/>
      <c r="AY402" s="99"/>
      <c r="AZ402" s="43" t="s">
        <v>0</v>
      </c>
      <c r="BA402" s="236" t="str">
        <f t="shared" si="502"/>
        <v/>
      </c>
      <c r="BB402" s="43" t="s">
        <v>0</v>
      </c>
      <c r="BC402" s="48" t="str">
        <f t="shared" si="503"/>
        <v/>
      </c>
      <c r="BD402" s="69" t="str">
        <f>IF(AX402&amp;AY402="","",MAX(BD$12:BD401)+1)</f>
        <v/>
      </c>
      <c r="BE402" s="248" t="str">
        <f t="shared" si="504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5"/>
        <v/>
      </c>
      <c r="BI402" s="27" t="str">
        <f t="shared" si="506"/>
        <v/>
      </c>
      <c r="BJ402" s="69" t="str">
        <f t="shared" si="507"/>
        <v/>
      </c>
      <c r="BK402" s="49" t="str">
        <f t="shared" si="508"/>
        <v/>
      </c>
      <c r="BL402" s="43" t="s">
        <v>0</v>
      </c>
      <c r="BM402" s="48" t="str">
        <f t="shared" si="509"/>
        <v/>
      </c>
      <c r="BN402" s="27" t="str">
        <f t="shared" si="510"/>
        <v/>
      </c>
      <c r="BO402" s="69" t="str">
        <f t="shared" si="511"/>
        <v/>
      </c>
      <c r="BP402" s="69" t="str">
        <f t="shared" si="472"/>
        <v/>
      </c>
      <c r="BQ402" s="27" t="str">
        <f t="shared" si="473"/>
        <v/>
      </c>
      <c r="BR402" s="27" t="str" cm="1">
        <f t="array" ref="BR402">IFERROR(""&amp;INDEX(regNatjecatelj_klub,DI402),"")</f>
        <v/>
      </c>
      <c r="BS402" s="82" t="str">
        <f t="shared" si="512"/>
        <v/>
      </c>
      <c r="BT402" s="62" t="str">
        <f t="shared" si="513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4"/>
        <v/>
      </c>
      <c r="CA402" s="27" t="str">
        <f t="shared" si="515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6"/>
        <v/>
      </c>
      <c r="CE402" s="27" t="str">
        <f>IF(BX402="","",MAX(CE$12:CE401)+1)</f>
        <v/>
      </c>
      <c r="CF402" s="27" t="str">
        <f t="shared" si="517"/>
        <v/>
      </c>
      <c r="CG402" s="62" t="str">
        <f t="shared" si="518"/>
        <v/>
      </c>
      <c r="CH402" s="43" t="s">
        <v>0</v>
      </c>
      <c r="CI402" s="16" t="str">
        <f t="shared" si="519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20"/>
        <v/>
      </c>
      <c r="CP402" s="69" t="str">
        <f t="shared" si="521"/>
        <v/>
      </c>
      <c r="CQ402" s="216" t="str">
        <f t="shared" si="522"/>
        <v/>
      </c>
      <c r="CR402" s="217" t="str">
        <f t="shared" si="470"/>
        <v/>
      </c>
      <c r="CS402" s="150" t="str">
        <f t="shared" si="474"/>
        <v/>
      </c>
      <c r="CT402" s="43" t="s">
        <v>0</v>
      </c>
      <c r="CU402" s="276" t="str">
        <f t="shared" si="523"/>
        <v xml:space="preserve">
</v>
      </c>
      <c r="CV402" s="43" t="s">
        <v>0</v>
      </c>
      <c r="CW402" s="236" t="str">
        <f t="shared" si="475"/>
        <v/>
      </c>
      <c r="CX402" t="s">
        <v>0</v>
      </c>
      <c r="CY402" s="119" t="str">
        <f t="shared" si="476"/>
        <v/>
      </c>
      <c r="CZ402" t="s">
        <v>0</v>
      </c>
      <c r="DA402" s="48" t="str">
        <f t="shared" si="477"/>
        <v/>
      </c>
      <c r="DB402" s="62" t="str">
        <f t="shared" si="478"/>
        <v/>
      </c>
      <c r="DC402" t="s">
        <v>0</v>
      </c>
      <c r="DD402" s="16" t="str">
        <f t="shared" si="524"/>
        <v/>
      </c>
      <c r="DE402" s="43" t="s">
        <v>0</v>
      </c>
      <c r="DF402" s="16" t="str">
        <f t="shared" si="525"/>
        <v/>
      </c>
      <c r="DG402" s="43" t="s">
        <v>0</v>
      </c>
      <c r="DH402" s="48" t="str">
        <f t="shared" si="526"/>
        <v/>
      </c>
      <c r="DI402" s="49" t="str">
        <f t="shared" si="527"/>
        <v/>
      </c>
      <c r="DJ402" s="43" t="s">
        <v>0</v>
      </c>
      <c r="DK402" s="48" t="str">
        <f t="shared" si="528"/>
        <v/>
      </c>
      <c r="DL402" s="49" t="str">
        <f t="shared" si="529"/>
        <v/>
      </c>
      <c r="DM402" s="43" t="s">
        <v>0</v>
      </c>
      <c r="DN402" s="48" t="str">
        <f t="shared" si="530"/>
        <v/>
      </c>
      <c r="DO402" s="49" t="str">
        <f t="shared" si="531"/>
        <v/>
      </c>
      <c r="DP402" s="43" t="s">
        <v>0</v>
      </c>
      <c r="DQ402" s="54" t="str">
        <f t="shared" si="532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3"/>
        <v/>
      </c>
      <c r="DU402" s="69" t="str">
        <f t="shared" si="479"/>
        <v/>
      </c>
      <c r="DV402" s="69" t="str">
        <f t="shared" si="534"/>
        <v/>
      </c>
      <c r="DW402" s="69" t="str">
        <f t="shared" si="535"/>
        <v/>
      </c>
      <c r="DX402" s="62" t="str">
        <f t="shared" si="536"/>
        <v/>
      </c>
      <c r="DY402" s="43" t="s">
        <v>0</v>
      </c>
      <c r="DZ402" s="54" t="str">
        <f>IF(AN402="","",MAX(DZ$12:DZ401)+1)</f>
        <v/>
      </c>
      <c r="EA402" s="69" t="str">
        <f t="shared" si="537"/>
        <v/>
      </c>
      <c r="EB402" s="69" t="str">
        <f t="shared" si="538"/>
        <v/>
      </c>
      <c r="EC402" s="69" t="str">
        <f t="shared" si="539"/>
        <v/>
      </c>
      <c r="ED402" s="69" t="str">
        <f t="shared" si="540"/>
        <v/>
      </c>
      <c r="EE402" s="69" t="str">
        <f t="shared" si="480"/>
        <v/>
      </c>
      <c r="EF402" s="69" t="str">
        <f t="shared" si="541"/>
        <v/>
      </c>
      <c r="EG402" s="69" t="str">
        <f t="shared" si="542"/>
        <v/>
      </c>
      <c r="EH402" s="69" t="str">
        <f t="shared" si="481"/>
        <v/>
      </c>
      <c r="EI402" s="69" t="str">
        <f t="shared" si="543"/>
        <v/>
      </c>
      <c r="EJ402" s="49" t="str">
        <f t="shared" si="544"/>
        <v/>
      </c>
      <c r="EK402" s="43" t="s">
        <v>0</v>
      </c>
      <c r="EL402" s="16" t="str">
        <f t="shared" si="545"/>
        <v/>
      </c>
      <c r="EM402" s="43" t="s">
        <v>0</v>
      </c>
      <c r="EN402" s="16" t="str">
        <f t="shared" si="482"/>
        <v/>
      </c>
      <c r="EO402" s="43" t="s">
        <v>0</v>
      </c>
      <c r="EP402" s="167" t="str">
        <f t="shared" si="546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3"/>
        <v/>
      </c>
      <c r="P403" s="43"/>
      <c r="Q403" s="48" t="str">
        <f t="shared" si="484"/>
        <v/>
      </c>
      <c r="R403" s="69" t="str">
        <f>IF(Q403="","",IF(COUNTIF(Q$12:Q402,Q403)=0,R402+1,R402))</f>
        <v/>
      </c>
      <c r="S403" s="69" t="str">
        <f t="shared" si="485"/>
        <v/>
      </c>
      <c r="T403" s="69" t="str">
        <f t="shared" si="486"/>
        <v/>
      </c>
      <c r="U403" s="62" t="str">
        <f t="shared" si="487"/>
        <v/>
      </c>
      <c r="V403" s="43" t="s">
        <v>0</v>
      </c>
      <c r="W403" s="209" t="str">
        <f t="shared" si="488"/>
        <v/>
      </c>
      <c r="X403" s="259" t="str">
        <f t="shared" si="489"/>
        <v/>
      </c>
      <c r="Y403" s="210" t="str">
        <f t="shared" si="471"/>
        <v/>
      </c>
      <c r="Z403" s="43" t="s">
        <v>0</v>
      </c>
      <c r="AA403" s="48" t="str">
        <f t="shared" si="490"/>
        <v/>
      </c>
      <c r="AB403" s="69" t="str">
        <f t="shared" si="491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2"/>
        <v/>
      </c>
      <c r="AI403" s="43" t="s">
        <v>0</v>
      </c>
      <c r="AJ403" s="209" t="str">
        <f t="shared" si="493"/>
        <v/>
      </c>
      <c r="AK403" s="150" t="str">
        <f t="shared" si="494"/>
        <v/>
      </c>
      <c r="AL403" s="43"/>
      <c r="AM403" s="48" t="str">
        <f t="shared" si="495"/>
        <v/>
      </c>
      <c r="AN403" s="27" t="str">
        <f t="shared" si="496"/>
        <v/>
      </c>
      <c r="AO403" s="69" t="str">
        <f t="shared" si="497"/>
        <v/>
      </c>
      <c r="AP403" s="69" t="str">
        <f t="shared" si="498"/>
        <v/>
      </c>
      <c r="AQ403" s="27" t="str">
        <f t="shared" si="499"/>
        <v/>
      </c>
      <c r="AR403" s="62" t="str">
        <f t="shared" si="500"/>
        <v/>
      </c>
      <c r="AS403" s="43" t="s">
        <v>0</v>
      </c>
      <c r="AT403" s="78" t="str">
        <f t="shared" si="501"/>
        <v/>
      </c>
      <c r="AU403" s="43" t="s">
        <v>0</v>
      </c>
      <c r="AV403" s="280" t="str">
        <f t="shared" si="469"/>
        <v/>
      </c>
      <c r="AW403" s="43" t="s">
        <v>0</v>
      </c>
      <c r="AX403" s="97"/>
      <c r="AY403" s="99"/>
      <c r="AZ403" s="43" t="s">
        <v>0</v>
      </c>
      <c r="BA403" s="236" t="str">
        <f t="shared" si="502"/>
        <v/>
      </c>
      <c r="BB403" s="43" t="s">
        <v>0</v>
      </c>
      <c r="BC403" s="48" t="str">
        <f t="shared" si="503"/>
        <v/>
      </c>
      <c r="BD403" s="69" t="str">
        <f>IF(AX403&amp;AY403="","",MAX(BD$12:BD402)+1)</f>
        <v/>
      </c>
      <c r="BE403" s="248" t="str">
        <f t="shared" si="504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5"/>
        <v/>
      </c>
      <c r="BI403" s="27" t="str">
        <f t="shared" si="506"/>
        <v/>
      </c>
      <c r="BJ403" s="69" t="str">
        <f t="shared" si="507"/>
        <v/>
      </c>
      <c r="BK403" s="49" t="str">
        <f t="shared" si="508"/>
        <v/>
      </c>
      <c r="BL403" s="43" t="s">
        <v>0</v>
      </c>
      <c r="BM403" s="48" t="str">
        <f t="shared" si="509"/>
        <v/>
      </c>
      <c r="BN403" s="27" t="str">
        <f t="shared" si="510"/>
        <v/>
      </c>
      <c r="BO403" s="69" t="str">
        <f t="shared" si="511"/>
        <v/>
      </c>
      <c r="BP403" s="69" t="str">
        <f t="shared" si="472"/>
        <v/>
      </c>
      <c r="BQ403" s="27" t="str">
        <f t="shared" si="473"/>
        <v/>
      </c>
      <c r="BR403" s="27" t="str" cm="1">
        <f t="array" ref="BR403">IFERROR(""&amp;INDEX(regNatjecatelj_klub,DI403),"")</f>
        <v/>
      </c>
      <c r="BS403" s="82" t="str">
        <f t="shared" si="512"/>
        <v/>
      </c>
      <c r="BT403" s="62" t="str">
        <f t="shared" si="513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4"/>
        <v/>
      </c>
      <c r="CA403" s="27" t="str">
        <f t="shared" si="515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6"/>
        <v/>
      </c>
      <c r="CE403" s="27" t="str">
        <f>IF(BX403="","",MAX(CE$12:CE402)+1)</f>
        <v/>
      </c>
      <c r="CF403" s="27" t="str">
        <f t="shared" si="517"/>
        <v/>
      </c>
      <c r="CG403" s="62" t="str">
        <f t="shared" si="518"/>
        <v/>
      </c>
      <c r="CH403" s="43" t="s">
        <v>0</v>
      </c>
      <c r="CI403" s="16" t="str">
        <f t="shared" si="519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20"/>
        <v/>
      </c>
      <c r="CP403" s="69" t="str">
        <f t="shared" si="521"/>
        <v/>
      </c>
      <c r="CQ403" s="216" t="str">
        <f t="shared" si="522"/>
        <v/>
      </c>
      <c r="CR403" s="217" t="str">
        <f t="shared" si="470"/>
        <v/>
      </c>
      <c r="CS403" s="150" t="str">
        <f t="shared" si="474"/>
        <v/>
      </c>
      <c r="CT403" s="43" t="s">
        <v>0</v>
      </c>
      <c r="CU403" s="276" t="str">
        <f t="shared" si="523"/>
        <v xml:space="preserve">
</v>
      </c>
      <c r="CV403" s="43" t="s">
        <v>0</v>
      </c>
      <c r="CW403" s="236" t="str">
        <f t="shared" si="475"/>
        <v/>
      </c>
      <c r="CX403" t="s">
        <v>0</v>
      </c>
      <c r="CY403" s="119" t="str">
        <f t="shared" si="476"/>
        <v/>
      </c>
      <c r="CZ403" t="s">
        <v>0</v>
      </c>
      <c r="DA403" s="48" t="str">
        <f t="shared" si="477"/>
        <v/>
      </c>
      <c r="DB403" s="62" t="str">
        <f t="shared" si="478"/>
        <v/>
      </c>
      <c r="DC403" t="s">
        <v>0</v>
      </c>
      <c r="DD403" s="16" t="str">
        <f t="shared" si="524"/>
        <v/>
      </c>
      <c r="DE403" s="43" t="s">
        <v>0</v>
      </c>
      <c r="DF403" s="16" t="str">
        <f t="shared" si="525"/>
        <v/>
      </c>
      <c r="DG403" s="43" t="s">
        <v>0</v>
      </c>
      <c r="DH403" s="48" t="str">
        <f t="shared" si="526"/>
        <v/>
      </c>
      <c r="DI403" s="49" t="str">
        <f t="shared" si="527"/>
        <v/>
      </c>
      <c r="DJ403" s="43" t="s">
        <v>0</v>
      </c>
      <c r="DK403" s="48" t="str">
        <f t="shared" si="528"/>
        <v/>
      </c>
      <c r="DL403" s="49" t="str">
        <f t="shared" si="529"/>
        <v/>
      </c>
      <c r="DM403" s="43" t="s">
        <v>0</v>
      </c>
      <c r="DN403" s="48" t="str">
        <f t="shared" si="530"/>
        <v/>
      </c>
      <c r="DO403" s="49" t="str">
        <f t="shared" si="531"/>
        <v/>
      </c>
      <c r="DP403" s="43" t="s">
        <v>0</v>
      </c>
      <c r="DQ403" s="54" t="str">
        <f t="shared" si="532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3"/>
        <v/>
      </c>
      <c r="DU403" s="69" t="str">
        <f t="shared" si="479"/>
        <v/>
      </c>
      <c r="DV403" s="69" t="str">
        <f t="shared" si="534"/>
        <v/>
      </c>
      <c r="DW403" s="69" t="str">
        <f t="shared" si="535"/>
        <v/>
      </c>
      <c r="DX403" s="62" t="str">
        <f t="shared" si="536"/>
        <v/>
      </c>
      <c r="DY403" s="43" t="s">
        <v>0</v>
      </c>
      <c r="DZ403" s="54" t="str">
        <f>IF(AN403="","",MAX(DZ$12:DZ402)+1)</f>
        <v/>
      </c>
      <c r="EA403" s="69" t="str">
        <f t="shared" si="537"/>
        <v/>
      </c>
      <c r="EB403" s="69" t="str">
        <f t="shared" si="538"/>
        <v/>
      </c>
      <c r="EC403" s="69" t="str">
        <f t="shared" si="539"/>
        <v/>
      </c>
      <c r="ED403" s="69" t="str">
        <f t="shared" si="540"/>
        <v/>
      </c>
      <c r="EE403" s="69" t="str">
        <f t="shared" si="480"/>
        <v/>
      </c>
      <c r="EF403" s="69" t="str">
        <f t="shared" si="541"/>
        <v/>
      </c>
      <c r="EG403" s="69" t="str">
        <f t="shared" si="542"/>
        <v/>
      </c>
      <c r="EH403" s="69" t="str">
        <f t="shared" si="481"/>
        <v/>
      </c>
      <c r="EI403" s="69" t="str">
        <f t="shared" si="543"/>
        <v/>
      </c>
      <c r="EJ403" s="49" t="str">
        <f t="shared" si="544"/>
        <v/>
      </c>
      <c r="EK403" s="43" t="s">
        <v>0</v>
      </c>
      <c r="EL403" s="16" t="str">
        <f t="shared" si="545"/>
        <v/>
      </c>
      <c r="EM403" s="43" t="s">
        <v>0</v>
      </c>
      <c r="EN403" s="16" t="str">
        <f t="shared" si="482"/>
        <v/>
      </c>
      <c r="EO403" s="43" t="s">
        <v>0</v>
      </c>
      <c r="EP403" s="167" t="str">
        <f t="shared" si="546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3"/>
        <v/>
      </c>
      <c r="P404" s="43"/>
      <c r="Q404" s="48" t="str">
        <f t="shared" si="484"/>
        <v/>
      </c>
      <c r="R404" s="69" t="str">
        <f>IF(Q404="","",IF(COUNTIF(Q$12:Q403,Q404)=0,R403+1,R403))</f>
        <v/>
      </c>
      <c r="S404" s="69" t="str">
        <f t="shared" si="485"/>
        <v/>
      </c>
      <c r="T404" s="69" t="str">
        <f t="shared" si="486"/>
        <v/>
      </c>
      <c r="U404" s="62" t="str">
        <f t="shared" si="487"/>
        <v/>
      </c>
      <c r="V404" s="43" t="s">
        <v>0</v>
      </c>
      <c r="W404" s="209" t="str">
        <f t="shared" si="488"/>
        <v/>
      </c>
      <c r="X404" s="259" t="str">
        <f t="shared" si="489"/>
        <v/>
      </c>
      <c r="Y404" s="210" t="str">
        <f t="shared" si="471"/>
        <v/>
      </c>
      <c r="Z404" s="43" t="s">
        <v>0</v>
      </c>
      <c r="AA404" s="48" t="str">
        <f t="shared" si="490"/>
        <v/>
      </c>
      <c r="AB404" s="69" t="str">
        <f t="shared" si="491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2"/>
        <v/>
      </c>
      <c r="AI404" s="43" t="s">
        <v>0</v>
      </c>
      <c r="AJ404" s="209" t="str">
        <f t="shared" si="493"/>
        <v/>
      </c>
      <c r="AK404" s="150" t="str">
        <f t="shared" si="494"/>
        <v/>
      </c>
      <c r="AL404" s="43"/>
      <c r="AM404" s="48" t="str">
        <f t="shared" si="495"/>
        <v/>
      </c>
      <c r="AN404" s="27" t="str">
        <f t="shared" si="496"/>
        <v/>
      </c>
      <c r="AO404" s="69" t="str">
        <f t="shared" si="497"/>
        <v/>
      </c>
      <c r="AP404" s="69" t="str">
        <f t="shared" si="498"/>
        <v/>
      </c>
      <c r="AQ404" s="27" t="str">
        <f t="shared" si="499"/>
        <v/>
      </c>
      <c r="AR404" s="62" t="str">
        <f t="shared" si="500"/>
        <v/>
      </c>
      <c r="AS404" s="43" t="s">
        <v>0</v>
      </c>
      <c r="AT404" s="78" t="str">
        <f t="shared" si="501"/>
        <v/>
      </c>
      <c r="AU404" s="43" t="s">
        <v>0</v>
      </c>
      <c r="AV404" s="280" t="str">
        <f t="shared" si="469"/>
        <v/>
      </c>
      <c r="AW404" s="43" t="s">
        <v>0</v>
      </c>
      <c r="AX404" s="97"/>
      <c r="AY404" s="99"/>
      <c r="AZ404" s="43" t="s">
        <v>0</v>
      </c>
      <c r="BA404" s="236" t="str">
        <f t="shared" si="502"/>
        <v/>
      </c>
      <c r="BB404" s="43" t="s">
        <v>0</v>
      </c>
      <c r="BC404" s="48" t="str">
        <f t="shared" si="503"/>
        <v/>
      </c>
      <c r="BD404" s="69" t="str">
        <f>IF(AX404&amp;AY404="","",MAX(BD$12:BD403)+1)</f>
        <v/>
      </c>
      <c r="BE404" s="248" t="str">
        <f t="shared" si="504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5"/>
        <v/>
      </c>
      <c r="BI404" s="27" t="str">
        <f t="shared" si="506"/>
        <v/>
      </c>
      <c r="BJ404" s="69" t="str">
        <f t="shared" si="507"/>
        <v/>
      </c>
      <c r="BK404" s="49" t="str">
        <f t="shared" si="508"/>
        <v/>
      </c>
      <c r="BL404" s="43" t="s">
        <v>0</v>
      </c>
      <c r="BM404" s="48" t="str">
        <f t="shared" si="509"/>
        <v/>
      </c>
      <c r="BN404" s="27" t="str">
        <f t="shared" si="510"/>
        <v/>
      </c>
      <c r="BO404" s="69" t="str">
        <f t="shared" si="511"/>
        <v/>
      </c>
      <c r="BP404" s="69" t="str">
        <f t="shared" si="472"/>
        <v/>
      </c>
      <c r="BQ404" s="27" t="str">
        <f t="shared" si="473"/>
        <v/>
      </c>
      <c r="BR404" s="27" t="str" cm="1">
        <f t="array" ref="BR404">IFERROR(""&amp;INDEX(regNatjecatelj_klub,DI404),"")</f>
        <v/>
      </c>
      <c r="BS404" s="82" t="str">
        <f t="shared" si="512"/>
        <v/>
      </c>
      <c r="BT404" s="62" t="str">
        <f t="shared" si="513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4"/>
        <v/>
      </c>
      <c r="CA404" s="27" t="str">
        <f t="shared" si="515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6"/>
        <v/>
      </c>
      <c r="CE404" s="27" t="str">
        <f>IF(BX404="","",MAX(CE$12:CE403)+1)</f>
        <v/>
      </c>
      <c r="CF404" s="27" t="str">
        <f t="shared" si="517"/>
        <v/>
      </c>
      <c r="CG404" s="62" t="str">
        <f t="shared" si="518"/>
        <v/>
      </c>
      <c r="CH404" s="43" t="s">
        <v>0</v>
      </c>
      <c r="CI404" s="16" t="str">
        <f t="shared" si="519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20"/>
        <v/>
      </c>
      <c r="CP404" s="69" t="str">
        <f t="shared" si="521"/>
        <v/>
      </c>
      <c r="CQ404" s="216" t="str">
        <f t="shared" si="522"/>
        <v/>
      </c>
      <c r="CR404" s="217" t="str">
        <f t="shared" si="470"/>
        <v/>
      </c>
      <c r="CS404" s="150" t="str">
        <f t="shared" si="474"/>
        <v/>
      </c>
      <c r="CT404" s="43" t="s">
        <v>0</v>
      </c>
      <c r="CU404" s="276" t="str">
        <f t="shared" si="523"/>
        <v xml:space="preserve">
</v>
      </c>
      <c r="CV404" s="43" t="s">
        <v>0</v>
      </c>
      <c r="CW404" s="236" t="str">
        <f t="shared" si="475"/>
        <v/>
      </c>
      <c r="CX404" t="s">
        <v>0</v>
      </c>
      <c r="CY404" s="119" t="str">
        <f t="shared" si="476"/>
        <v/>
      </c>
      <c r="CZ404" t="s">
        <v>0</v>
      </c>
      <c r="DA404" s="48" t="str">
        <f t="shared" si="477"/>
        <v/>
      </c>
      <c r="DB404" s="62" t="str">
        <f t="shared" si="478"/>
        <v/>
      </c>
      <c r="DC404" t="s">
        <v>0</v>
      </c>
      <c r="DD404" s="16" t="str">
        <f t="shared" si="524"/>
        <v/>
      </c>
      <c r="DE404" s="43" t="s">
        <v>0</v>
      </c>
      <c r="DF404" s="16" t="str">
        <f t="shared" si="525"/>
        <v/>
      </c>
      <c r="DG404" s="43" t="s">
        <v>0</v>
      </c>
      <c r="DH404" s="48" t="str">
        <f t="shared" si="526"/>
        <v/>
      </c>
      <c r="DI404" s="49" t="str">
        <f t="shared" si="527"/>
        <v/>
      </c>
      <c r="DJ404" s="43" t="s">
        <v>0</v>
      </c>
      <c r="DK404" s="48" t="str">
        <f t="shared" si="528"/>
        <v/>
      </c>
      <c r="DL404" s="49" t="str">
        <f t="shared" si="529"/>
        <v/>
      </c>
      <c r="DM404" s="43" t="s">
        <v>0</v>
      </c>
      <c r="DN404" s="48" t="str">
        <f t="shared" si="530"/>
        <v/>
      </c>
      <c r="DO404" s="49" t="str">
        <f t="shared" si="531"/>
        <v/>
      </c>
      <c r="DP404" s="43" t="s">
        <v>0</v>
      </c>
      <c r="DQ404" s="54" t="str">
        <f t="shared" si="532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3"/>
        <v/>
      </c>
      <c r="DU404" s="69" t="str">
        <f t="shared" si="479"/>
        <v/>
      </c>
      <c r="DV404" s="69" t="str">
        <f t="shared" si="534"/>
        <v/>
      </c>
      <c r="DW404" s="69" t="str">
        <f t="shared" si="535"/>
        <v/>
      </c>
      <c r="DX404" s="62" t="str">
        <f t="shared" si="536"/>
        <v/>
      </c>
      <c r="DY404" s="43" t="s">
        <v>0</v>
      </c>
      <c r="DZ404" s="54" t="str">
        <f>IF(AN404="","",MAX(DZ$12:DZ403)+1)</f>
        <v/>
      </c>
      <c r="EA404" s="69" t="str">
        <f t="shared" si="537"/>
        <v/>
      </c>
      <c r="EB404" s="69" t="str">
        <f t="shared" si="538"/>
        <v/>
      </c>
      <c r="EC404" s="69" t="str">
        <f t="shared" si="539"/>
        <v/>
      </c>
      <c r="ED404" s="69" t="str">
        <f t="shared" si="540"/>
        <v/>
      </c>
      <c r="EE404" s="69" t="str">
        <f t="shared" si="480"/>
        <v/>
      </c>
      <c r="EF404" s="69" t="str">
        <f t="shared" si="541"/>
        <v/>
      </c>
      <c r="EG404" s="69" t="str">
        <f t="shared" si="542"/>
        <v/>
      </c>
      <c r="EH404" s="69" t="str">
        <f t="shared" si="481"/>
        <v/>
      </c>
      <c r="EI404" s="69" t="str">
        <f t="shared" si="543"/>
        <v/>
      </c>
      <c r="EJ404" s="49" t="str">
        <f t="shared" si="544"/>
        <v/>
      </c>
      <c r="EK404" s="43" t="s">
        <v>0</v>
      </c>
      <c r="EL404" s="16" t="str">
        <f t="shared" si="545"/>
        <v/>
      </c>
      <c r="EM404" s="43" t="s">
        <v>0</v>
      </c>
      <c r="EN404" s="16" t="str">
        <f t="shared" si="482"/>
        <v/>
      </c>
      <c r="EO404" s="43" t="s">
        <v>0</v>
      </c>
      <c r="EP404" s="167" t="str">
        <f t="shared" si="546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3"/>
        <v/>
      </c>
      <c r="P405" s="43"/>
      <c r="Q405" s="48" t="str">
        <f t="shared" si="484"/>
        <v/>
      </c>
      <c r="R405" s="69" t="str">
        <f>IF(Q405="","",IF(COUNTIF(Q$12:Q404,Q405)=0,R404+1,R404))</f>
        <v/>
      </c>
      <c r="S405" s="69" t="str">
        <f t="shared" si="485"/>
        <v/>
      </c>
      <c r="T405" s="69" t="str">
        <f t="shared" si="486"/>
        <v/>
      </c>
      <c r="U405" s="62" t="str">
        <f t="shared" si="487"/>
        <v/>
      </c>
      <c r="V405" s="43" t="s">
        <v>0</v>
      </c>
      <c r="W405" s="209" t="str">
        <f t="shared" si="488"/>
        <v/>
      </c>
      <c r="X405" s="259" t="str">
        <f t="shared" si="489"/>
        <v/>
      </c>
      <c r="Y405" s="210" t="str">
        <f t="shared" si="471"/>
        <v/>
      </c>
      <c r="Z405" s="43" t="s">
        <v>0</v>
      </c>
      <c r="AA405" s="48" t="str">
        <f t="shared" si="490"/>
        <v/>
      </c>
      <c r="AB405" s="69" t="str">
        <f t="shared" si="491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2"/>
        <v/>
      </c>
      <c r="AI405" s="43" t="s">
        <v>0</v>
      </c>
      <c r="AJ405" s="209" t="str">
        <f t="shared" si="493"/>
        <v/>
      </c>
      <c r="AK405" s="150" t="str">
        <f t="shared" si="494"/>
        <v/>
      </c>
      <c r="AL405" s="43"/>
      <c r="AM405" s="48" t="str">
        <f t="shared" si="495"/>
        <v/>
      </c>
      <c r="AN405" s="27" t="str">
        <f t="shared" si="496"/>
        <v/>
      </c>
      <c r="AO405" s="69" t="str">
        <f t="shared" si="497"/>
        <v/>
      </c>
      <c r="AP405" s="69" t="str">
        <f t="shared" si="498"/>
        <v/>
      </c>
      <c r="AQ405" s="27" t="str">
        <f t="shared" si="499"/>
        <v/>
      </c>
      <c r="AR405" s="62" t="str">
        <f t="shared" si="500"/>
        <v/>
      </c>
      <c r="AS405" s="43" t="s">
        <v>0</v>
      </c>
      <c r="AT405" s="78" t="str">
        <f t="shared" si="501"/>
        <v/>
      </c>
      <c r="AU405" s="43" t="s">
        <v>0</v>
      </c>
      <c r="AV405" s="280" t="str">
        <f t="shared" si="469"/>
        <v/>
      </c>
      <c r="AW405" s="43" t="s">
        <v>0</v>
      </c>
      <c r="AX405" s="97"/>
      <c r="AY405" s="99"/>
      <c r="AZ405" s="43" t="s">
        <v>0</v>
      </c>
      <c r="BA405" s="236" t="str">
        <f t="shared" si="502"/>
        <v/>
      </c>
      <c r="BB405" s="43" t="s">
        <v>0</v>
      </c>
      <c r="BC405" s="48" t="str">
        <f t="shared" si="503"/>
        <v/>
      </c>
      <c r="BD405" s="69" t="str">
        <f>IF(AX405&amp;AY405="","",MAX(BD$12:BD404)+1)</f>
        <v/>
      </c>
      <c r="BE405" s="248" t="str">
        <f t="shared" si="504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5"/>
        <v/>
      </c>
      <c r="BI405" s="27" t="str">
        <f t="shared" si="506"/>
        <v/>
      </c>
      <c r="BJ405" s="69" t="str">
        <f t="shared" si="507"/>
        <v/>
      </c>
      <c r="BK405" s="49" t="str">
        <f t="shared" si="508"/>
        <v/>
      </c>
      <c r="BL405" s="43" t="s">
        <v>0</v>
      </c>
      <c r="BM405" s="48" t="str">
        <f t="shared" si="509"/>
        <v/>
      </c>
      <c r="BN405" s="27" t="str">
        <f t="shared" si="510"/>
        <v/>
      </c>
      <c r="BO405" s="69" t="str">
        <f t="shared" si="511"/>
        <v/>
      </c>
      <c r="BP405" s="69" t="str">
        <f t="shared" si="472"/>
        <v/>
      </c>
      <c r="BQ405" s="27" t="str">
        <f t="shared" si="473"/>
        <v/>
      </c>
      <c r="BR405" s="27" t="str" cm="1">
        <f t="array" ref="BR405">IFERROR(""&amp;INDEX(regNatjecatelj_klub,DI405),"")</f>
        <v/>
      </c>
      <c r="BS405" s="82" t="str">
        <f t="shared" si="512"/>
        <v/>
      </c>
      <c r="BT405" s="62" t="str">
        <f t="shared" si="513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4"/>
        <v/>
      </c>
      <c r="CA405" s="27" t="str">
        <f t="shared" si="515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6"/>
        <v/>
      </c>
      <c r="CE405" s="27" t="str">
        <f>IF(BX405="","",MAX(CE$12:CE404)+1)</f>
        <v/>
      </c>
      <c r="CF405" s="27" t="str">
        <f t="shared" si="517"/>
        <v/>
      </c>
      <c r="CG405" s="62" t="str">
        <f t="shared" si="518"/>
        <v/>
      </c>
      <c r="CH405" s="43" t="s">
        <v>0</v>
      </c>
      <c r="CI405" s="16" t="str">
        <f t="shared" si="519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20"/>
        <v/>
      </c>
      <c r="CP405" s="69" t="str">
        <f t="shared" si="521"/>
        <v/>
      </c>
      <c r="CQ405" s="216" t="str">
        <f t="shared" si="522"/>
        <v/>
      </c>
      <c r="CR405" s="217" t="str">
        <f t="shared" si="470"/>
        <v/>
      </c>
      <c r="CS405" s="150" t="str">
        <f t="shared" si="474"/>
        <v/>
      </c>
      <c r="CT405" s="43" t="s">
        <v>0</v>
      </c>
      <c r="CU405" s="276" t="str">
        <f t="shared" si="523"/>
        <v xml:space="preserve">
</v>
      </c>
      <c r="CV405" s="43" t="s">
        <v>0</v>
      </c>
      <c r="CW405" s="236" t="str">
        <f t="shared" si="475"/>
        <v/>
      </c>
      <c r="CX405" t="s">
        <v>0</v>
      </c>
      <c r="CY405" s="119" t="str">
        <f t="shared" si="476"/>
        <v/>
      </c>
      <c r="CZ405" t="s">
        <v>0</v>
      </c>
      <c r="DA405" s="48" t="str">
        <f t="shared" si="477"/>
        <v/>
      </c>
      <c r="DB405" s="62" t="str">
        <f t="shared" si="478"/>
        <v/>
      </c>
      <c r="DC405" t="s">
        <v>0</v>
      </c>
      <c r="DD405" s="16" t="str">
        <f t="shared" si="524"/>
        <v/>
      </c>
      <c r="DE405" s="43" t="s">
        <v>0</v>
      </c>
      <c r="DF405" s="16" t="str">
        <f t="shared" si="525"/>
        <v/>
      </c>
      <c r="DG405" s="43" t="s">
        <v>0</v>
      </c>
      <c r="DH405" s="48" t="str">
        <f t="shared" si="526"/>
        <v/>
      </c>
      <c r="DI405" s="49" t="str">
        <f t="shared" si="527"/>
        <v/>
      </c>
      <c r="DJ405" s="43" t="s">
        <v>0</v>
      </c>
      <c r="DK405" s="48" t="str">
        <f t="shared" si="528"/>
        <v/>
      </c>
      <c r="DL405" s="49" t="str">
        <f t="shared" si="529"/>
        <v/>
      </c>
      <c r="DM405" s="43" t="s">
        <v>0</v>
      </c>
      <c r="DN405" s="48" t="str">
        <f t="shared" si="530"/>
        <v/>
      </c>
      <c r="DO405" s="49" t="str">
        <f t="shared" si="531"/>
        <v/>
      </c>
      <c r="DP405" s="43" t="s">
        <v>0</v>
      </c>
      <c r="DQ405" s="54" t="str">
        <f t="shared" si="532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3"/>
        <v/>
      </c>
      <c r="DU405" s="69" t="str">
        <f t="shared" si="479"/>
        <v/>
      </c>
      <c r="DV405" s="69" t="str">
        <f t="shared" si="534"/>
        <v/>
      </c>
      <c r="DW405" s="69" t="str">
        <f t="shared" si="535"/>
        <v/>
      </c>
      <c r="DX405" s="62" t="str">
        <f t="shared" si="536"/>
        <v/>
      </c>
      <c r="DY405" s="43" t="s">
        <v>0</v>
      </c>
      <c r="DZ405" s="54" t="str">
        <f>IF(AN405="","",MAX(DZ$12:DZ404)+1)</f>
        <v/>
      </c>
      <c r="EA405" s="69" t="str">
        <f t="shared" si="537"/>
        <v/>
      </c>
      <c r="EB405" s="69" t="str">
        <f t="shared" si="538"/>
        <v/>
      </c>
      <c r="EC405" s="69" t="str">
        <f t="shared" si="539"/>
        <v/>
      </c>
      <c r="ED405" s="69" t="str">
        <f t="shared" si="540"/>
        <v/>
      </c>
      <c r="EE405" s="69" t="str">
        <f t="shared" si="480"/>
        <v/>
      </c>
      <c r="EF405" s="69" t="str">
        <f t="shared" si="541"/>
        <v/>
      </c>
      <c r="EG405" s="69" t="str">
        <f t="shared" si="542"/>
        <v/>
      </c>
      <c r="EH405" s="69" t="str">
        <f t="shared" si="481"/>
        <v/>
      </c>
      <c r="EI405" s="69" t="str">
        <f t="shared" si="543"/>
        <v/>
      </c>
      <c r="EJ405" s="49" t="str">
        <f t="shared" si="544"/>
        <v/>
      </c>
      <c r="EK405" s="43" t="s">
        <v>0</v>
      </c>
      <c r="EL405" s="16" t="str">
        <f t="shared" si="545"/>
        <v/>
      </c>
      <c r="EM405" s="43" t="s">
        <v>0</v>
      </c>
      <c r="EN405" s="16" t="str">
        <f t="shared" si="482"/>
        <v/>
      </c>
      <c r="EO405" s="43" t="s">
        <v>0</v>
      </c>
      <c r="EP405" s="167" t="str">
        <f t="shared" si="546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3"/>
        <v/>
      </c>
      <c r="P406" s="43"/>
      <c r="Q406" s="48" t="str">
        <f t="shared" si="484"/>
        <v/>
      </c>
      <c r="R406" s="69" t="str">
        <f>IF(Q406="","",IF(COUNTIF(Q$12:Q405,Q406)=0,R405+1,R405))</f>
        <v/>
      </c>
      <c r="S406" s="69" t="str">
        <f t="shared" si="485"/>
        <v/>
      </c>
      <c r="T406" s="69" t="str">
        <f t="shared" si="486"/>
        <v/>
      </c>
      <c r="U406" s="62" t="str">
        <f t="shared" si="487"/>
        <v/>
      </c>
      <c r="V406" s="43" t="s">
        <v>0</v>
      </c>
      <c r="W406" s="209" t="str">
        <f t="shared" si="488"/>
        <v/>
      </c>
      <c r="X406" s="259" t="str">
        <f t="shared" si="489"/>
        <v/>
      </c>
      <c r="Y406" s="210" t="str">
        <f t="shared" si="471"/>
        <v/>
      </c>
      <c r="Z406" s="43" t="s">
        <v>0</v>
      </c>
      <c r="AA406" s="48" t="str">
        <f t="shared" si="490"/>
        <v/>
      </c>
      <c r="AB406" s="69" t="str">
        <f t="shared" si="491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2"/>
        <v/>
      </c>
      <c r="AI406" s="43" t="s">
        <v>0</v>
      </c>
      <c r="AJ406" s="209" t="str">
        <f t="shared" si="493"/>
        <v/>
      </c>
      <c r="AK406" s="150" t="str">
        <f t="shared" si="494"/>
        <v/>
      </c>
      <c r="AL406" s="43"/>
      <c r="AM406" s="48" t="str">
        <f t="shared" si="495"/>
        <v/>
      </c>
      <c r="AN406" s="27" t="str">
        <f t="shared" si="496"/>
        <v/>
      </c>
      <c r="AO406" s="69" t="str">
        <f t="shared" si="497"/>
        <v/>
      </c>
      <c r="AP406" s="69" t="str">
        <f t="shared" si="498"/>
        <v/>
      </c>
      <c r="AQ406" s="27" t="str">
        <f t="shared" si="499"/>
        <v/>
      </c>
      <c r="AR406" s="62" t="str">
        <f t="shared" si="500"/>
        <v/>
      </c>
      <c r="AS406" s="43" t="s">
        <v>0</v>
      </c>
      <c r="AT406" s="78" t="str">
        <f t="shared" si="501"/>
        <v/>
      </c>
      <c r="AU406" s="43" t="s">
        <v>0</v>
      </c>
      <c r="AV406" s="280" t="str">
        <f t="shared" si="469"/>
        <v/>
      </c>
      <c r="AW406" s="43" t="s">
        <v>0</v>
      </c>
      <c r="AX406" s="97"/>
      <c r="AY406" s="99"/>
      <c r="AZ406" s="43" t="s">
        <v>0</v>
      </c>
      <c r="BA406" s="236" t="str">
        <f t="shared" si="502"/>
        <v/>
      </c>
      <c r="BB406" s="43" t="s">
        <v>0</v>
      </c>
      <c r="BC406" s="48" t="str">
        <f t="shared" si="503"/>
        <v/>
      </c>
      <c r="BD406" s="69" t="str">
        <f>IF(AX406&amp;AY406="","",MAX(BD$12:BD405)+1)</f>
        <v/>
      </c>
      <c r="BE406" s="248" t="str">
        <f t="shared" si="504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5"/>
        <v/>
      </c>
      <c r="BI406" s="27" t="str">
        <f t="shared" si="506"/>
        <v/>
      </c>
      <c r="BJ406" s="69" t="str">
        <f t="shared" si="507"/>
        <v/>
      </c>
      <c r="BK406" s="49" t="str">
        <f t="shared" si="508"/>
        <v/>
      </c>
      <c r="BL406" s="43" t="s">
        <v>0</v>
      </c>
      <c r="BM406" s="48" t="str">
        <f t="shared" si="509"/>
        <v/>
      </c>
      <c r="BN406" s="27" t="str">
        <f t="shared" si="510"/>
        <v/>
      </c>
      <c r="BO406" s="69" t="str">
        <f t="shared" si="511"/>
        <v/>
      </c>
      <c r="BP406" s="69" t="str">
        <f t="shared" si="472"/>
        <v/>
      </c>
      <c r="BQ406" s="27" t="str">
        <f t="shared" si="473"/>
        <v/>
      </c>
      <c r="BR406" s="27" t="str" cm="1">
        <f t="array" ref="BR406">IFERROR(""&amp;INDEX(regNatjecatelj_klub,DI406),"")</f>
        <v/>
      </c>
      <c r="BS406" s="82" t="str">
        <f t="shared" si="512"/>
        <v/>
      </c>
      <c r="BT406" s="62" t="str">
        <f t="shared" si="513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4"/>
        <v/>
      </c>
      <c r="CA406" s="27" t="str">
        <f t="shared" si="515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6"/>
        <v/>
      </c>
      <c r="CE406" s="27" t="str">
        <f>IF(BX406="","",MAX(CE$12:CE405)+1)</f>
        <v/>
      </c>
      <c r="CF406" s="27" t="str">
        <f t="shared" si="517"/>
        <v/>
      </c>
      <c r="CG406" s="62" t="str">
        <f t="shared" si="518"/>
        <v/>
      </c>
      <c r="CH406" s="43" t="s">
        <v>0</v>
      </c>
      <c r="CI406" s="16" t="str">
        <f t="shared" si="519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20"/>
        <v/>
      </c>
      <c r="CP406" s="69" t="str">
        <f t="shared" si="521"/>
        <v/>
      </c>
      <c r="CQ406" s="216" t="str">
        <f t="shared" si="522"/>
        <v/>
      </c>
      <c r="CR406" s="217" t="str">
        <f t="shared" si="470"/>
        <v/>
      </c>
      <c r="CS406" s="150" t="str">
        <f t="shared" si="474"/>
        <v/>
      </c>
      <c r="CT406" s="43" t="s">
        <v>0</v>
      </c>
      <c r="CU406" s="276" t="str">
        <f t="shared" si="523"/>
        <v xml:space="preserve">
</v>
      </c>
      <c r="CV406" s="43" t="s">
        <v>0</v>
      </c>
      <c r="CW406" s="236" t="str">
        <f t="shared" si="475"/>
        <v/>
      </c>
      <c r="CX406" t="s">
        <v>0</v>
      </c>
      <c r="CY406" s="119" t="str">
        <f t="shared" si="476"/>
        <v/>
      </c>
      <c r="CZ406" t="s">
        <v>0</v>
      </c>
      <c r="DA406" s="48" t="str">
        <f t="shared" si="477"/>
        <v/>
      </c>
      <c r="DB406" s="62" t="str">
        <f t="shared" si="478"/>
        <v/>
      </c>
      <c r="DC406" t="s">
        <v>0</v>
      </c>
      <c r="DD406" s="16" t="str">
        <f t="shared" si="524"/>
        <v/>
      </c>
      <c r="DE406" s="43" t="s">
        <v>0</v>
      </c>
      <c r="DF406" s="16" t="str">
        <f t="shared" si="525"/>
        <v/>
      </c>
      <c r="DG406" s="43" t="s">
        <v>0</v>
      </c>
      <c r="DH406" s="48" t="str">
        <f t="shared" si="526"/>
        <v/>
      </c>
      <c r="DI406" s="49" t="str">
        <f t="shared" si="527"/>
        <v/>
      </c>
      <c r="DJ406" s="43" t="s">
        <v>0</v>
      </c>
      <c r="DK406" s="48" t="str">
        <f t="shared" si="528"/>
        <v/>
      </c>
      <c r="DL406" s="49" t="str">
        <f t="shared" si="529"/>
        <v/>
      </c>
      <c r="DM406" s="43" t="s">
        <v>0</v>
      </c>
      <c r="DN406" s="48" t="str">
        <f t="shared" si="530"/>
        <v/>
      </c>
      <c r="DO406" s="49" t="str">
        <f t="shared" si="531"/>
        <v/>
      </c>
      <c r="DP406" s="43" t="s">
        <v>0</v>
      </c>
      <c r="DQ406" s="54" t="str">
        <f t="shared" si="532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3"/>
        <v/>
      </c>
      <c r="DU406" s="69" t="str">
        <f t="shared" si="479"/>
        <v/>
      </c>
      <c r="DV406" s="69" t="str">
        <f t="shared" si="534"/>
        <v/>
      </c>
      <c r="DW406" s="69" t="str">
        <f t="shared" si="535"/>
        <v/>
      </c>
      <c r="DX406" s="62" t="str">
        <f t="shared" si="536"/>
        <v/>
      </c>
      <c r="DY406" s="43" t="s">
        <v>0</v>
      </c>
      <c r="DZ406" s="54" t="str">
        <f>IF(AN406="","",MAX(DZ$12:DZ405)+1)</f>
        <v/>
      </c>
      <c r="EA406" s="69" t="str">
        <f t="shared" si="537"/>
        <v/>
      </c>
      <c r="EB406" s="69" t="str">
        <f t="shared" si="538"/>
        <v/>
      </c>
      <c r="EC406" s="69" t="str">
        <f t="shared" si="539"/>
        <v/>
      </c>
      <c r="ED406" s="69" t="str">
        <f t="shared" si="540"/>
        <v/>
      </c>
      <c r="EE406" s="69" t="str">
        <f t="shared" si="480"/>
        <v/>
      </c>
      <c r="EF406" s="69" t="str">
        <f t="shared" si="541"/>
        <v/>
      </c>
      <c r="EG406" s="69" t="str">
        <f t="shared" si="542"/>
        <v/>
      </c>
      <c r="EH406" s="69" t="str">
        <f t="shared" si="481"/>
        <v/>
      </c>
      <c r="EI406" s="69" t="str">
        <f t="shared" si="543"/>
        <v/>
      </c>
      <c r="EJ406" s="49" t="str">
        <f t="shared" si="544"/>
        <v/>
      </c>
      <c r="EK406" s="43" t="s">
        <v>0</v>
      </c>
      <c r="EL406" s="16" t="str">
        <f t="shared" si="545"/>
        <v/>
      </c>
      <c r="EM406" s="43" t="s">
        <v>0</v>
      </c>
      <c r="EN406" s="16" t="str">
        <f t="shared" si="482"/>
        <v/>
      </c>
      <c r="EO406" s="43" t="s">
        <v>0</v>
      </c>
      <c r="EP406" s="167" t="str">
        <f t="shared" si="546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3"/>
        <v/>
      </c>
      <c r="P407" s="43"/>
      <c r="Q407" s="48" t="str">
        <f t="shared" si="484"/>
        <v/>
      </c>
      <c r="R407" s="69" t="str">
        <f>IF(Q407="","",IF(COUNTIF(Q$12:Q406,Q407)=0,R406+1,R406))</f>
        <v/>
      </c>
      <c r="S407" s="69" t="str">
        <f t="shared" si="485"/>
        <v/>
      </c>
      <c r="T407" s="69" t="str">
        <f t="shared" si="486"/>
        <v/>
      </c>
      <c r="U407" s="62" t="str">
        <f t="shared" si="487"/>
        <v/>
      </c>
      <c r="V407" s="43" t="s">
        <v>0</v>
      </c>
      <c r="W407" s="209" t="str">
        <f t="shared" si="488"/>
        <v/>
      </c>
      <c r="X407" s="259" t="str">
        <f t="shared" si="489"/>
        <v/>
      </c>
      <c r="Y407" s="210" t="str">
        <f t="shared" si="471"/>
        <v/>
      </c>
      <c r="Z407" s="43" t="s">
        <v>0</v>
      </c>
      <c r="AA407" s="48" t="str">
        <f t="shared" si="490"/>
        <v/>
      </c>
      <c r="AB407" s="69" t="str">
        <f t="shared" si="491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2"/>
        <v/>
      </c>
      <c r="AI407" s="43" t="s">
        <v>0</v>
      </c>
      <c r="AJ407" s="209" t="str">
        <f t="shared" si="493"/>
        <v/>
      </c>
      <c r="AK407" s="150" t="str">
        <f t="shared" si="494"/>
        <v/>
      </c>
      <c r="AL407" s="43"/>
      <c r="AM407" s="48" t="str">
        <f t="shared" si="495"/>
        <v/>
      </c>
      <c r="AN407" s="27" t="str">
        <f t="shared" si="496"/>
        <v/>
      </c>
      <c r="AO407" s="69" t="str">
        <f t="shared" si="497"/>
        <v/>
      </c>
      <c r="AP407" s="69" t="str">
        <f t="shared" si="498"/>
        <v/>
      </c>
      <c r="AQ407" s="27" t="str">
        <f t="shared" si="499"/>
        <v/>
      </c>
      <c r="AR407" s="62" t="str">
        <f t="shared" si="500"/>
        <v/>
      </c>
      <c r="AS407" s="43" t="s">
        <v>0</v>
      </c>
      <c r="AT407" s="78" t="str">
        <f t="shared" si="501"/>
        <v/>
      </c>
      <c r="AU407" s="43" t="s">
        <v>0</v>
      </c>
      <c r="AV407" s="280" t="str">
        <f t="shared" si="469"/>
        <v/>
      </c>
      <c r="AW407" s="43" t="s">
        <v>0</v>
      </c>
      <c r="AX407" s="97"/>
      <c r="AY407" s="99"/>
      <c r="AZ407" s="43" t="s">
        <v>0</v>
      </c>
      <c r="BA407" s="236" t="str">
        <f t="shared" si="502"/>
        <v/>
      </c>
      <c r="BB407" s="43" t="s">
        <v>0</v>
      </c>
      <c r="BC407" s="48" t="str">
        <f t="shared" si="503"/>
        <v/>
      </c>
      <c r="BD407" s="69" t="str">
        <f>IF(AX407&amp;AY407="","",MAX(BD$12:BD406)+1)</f>
        <v/>
      </c>
      <c r="BE407" s="248" t="str">
        <f t="shared" si="504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5"/>
        <v/>
      </c>
      <c r="BI407" s="27" t="str">
        <f t="shared" si="506"/>
        <v/>
      </c>
      <c r="BJ407" s="69" t="str">
        <f t="shared" si="507"/>
        <v/>
      </c>
      <c r="BK407" s="49" t="str">
        <f t="shared" si="508"/>
        <v/>
      </c>
      <c r="BL407" s="43" t="s">
        <v>0</v>
      </c>
      <c r="BM407" s="48" t="str">
        <f t="shared" si="509"/>
        <v/>
      </c>
      <c r="BN407" s="27" t="str">
        <f t="shared" si="510"/>
        <v/>
      </c>
      <c r="BO407" s="69" t="str">
        <f t="shared" si="511"/>
        <v/>
      </c>
      <c r="BP407" s="69" t="str">
        <f t="shared" si="472"/>
        <v/>
      </c>
      <c r="BQ407" s="27" t="str">
        <f t="shared" si="473"/>
        <v/>
      </c>
      <c r="BR407" s="27" t="str" cm="1">
        <f t="array" ref="BR407">IFERROR(""&amp;INDEX(regNatjecatelj_klub,DI407),"")</f>
        <v/>
      </c>
      <c r="BS407" s="82" t="str">
        <f t="shared" si="512"/>
        <v/>
      </c>
      <c r="BT407" s="62" t="str">
        <f t="shared" si="513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4"/>
        <v/>
      </c>
      <c r="CA407" s="27" t="str">
        <f t="shared" si="515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6"/>
        <v/>
      </c>
      <c r="CE407" s="27" t="str">
        <f>IF(BX407="","",MAX(CE$12:CE406)+1)</f>
        <v/>
      </c>
      <c r="CF407" s="27" t="str">
        <f t="shared" si="517"/>
        <v/>
      </c>
      <c r="CG407" s="62" t="str">
        <f t="shared" si="518"/>
        <v/>
      </c>
      <c r="CH407" s="43" t="s">
        <v>0</v>
      </c>
      <c r="CI407" s="16" t="str">
        <f t="shared" si="519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20"/>
        <v/>
      </c>
      <c r="CP407" s="69" t="str">
        <f t="shared" si="521"/>
        <v/>
      </c>
      <c r="CQ407" s="216" t="str">
        <f t="shared" si="522"/>
        <v/>
      </c>
      <c r="CR407" s="217" t="str">
        <f t="shared" si="470"/>
        <v/>
      </c>
      <c r="CS407" s="150" t="str">
        <f t="shared" si="474"/>
        <v/>
      </c>
      <c r="CT407" s="43" t="s">
        <v>0</v>
      </c>
      <c r="CU407" s="276" t="str">
        <f t="shared" si="523"/>
        <v xml:space="preserve">
</v>
      </c>
      <c r="CV407" s="43" t="s">
        <v>0</v>
      </c>
      <c r="CW407" s="236" t="str">
        <f t="shared" si="475"/>
        <v/>
      </c>
      <c r="CX407" t="s">
        <v>0</v>
      </c>
      <c r="CY407" s="119" t="str">
        <f t="shared" si="476"/>
        <v/>
      </c>
      <c r="CZ407" t="s">
        <v>0</v>
      </c>
      <c r="DA407" s="48" t="str">
        <f t="shared" si="477"/>
        <v/>
      </c>
      <c r="DB407" s="62" t="str">
        <f t="shared" si="478"/>
        <v/>
      </c>
      <c r="DC407" t="s">
        <v>0</v>
      </c>
      <c r="DD407" s="16" t="str">
        <f t="shared" si="524"/>
        <v/>
      </c>
      <c r="DE407" s="43" t="s">
        <v>0</v>
      </c>
      <c r="DF407" s="16" t="str">
        <f t="shared" si="525"/>
        <v/>
      </c>
      <c r="DG407" s="43" t="s">
        <v>0</v>
      </c>
      <c r="DH407" s="48" t="str">
        <f t="shared" si="526"/>
        <v/>
      </c>
      <c r="DI407" s="49" t="str">
        <f t="shared" si="527"/>
        <v/>
      </c>
      <c r="DJ407" s="43" t="s">
        <v>0</v>
      </c>
      <c r="DK407" s="48" t="str">
        <f t="shared" si="528"/>
        <v/>
      </c>
      <c r="DL407" s="49" t="str">
        <f t="shared" si="529"/>
        <v/>
      </c>
      <c r="DM407" s="43" t="s">
        <v>0</v>
      </c>
      <c r="DN407" s="48" t="str">
        <f t="shared" si="530"/>
        <v/>
      </c>
      <c r="DO407" s="49" t="str">
        <f t="shared" si="531"/>
        <v/>
      </c>
      <c r="DP407" s="43" t="s">
        <v>0</v>
      </c>
      <c r="DQ407" s="54" t="str">
        <f t="shared" si="532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3"/>
        <v/>
      </c>
      <c r="DU407" s="69" t="str">
        <f t="shared" si="479"/>
        <v/>
      </c>
      <c r="DV407" s="69" t="str">
        <f t="shared" si="534"/>
        <v/>
      </c>
      <c r="DW407" s="69" t="str">
        <f t="shared" si="535"/>
        <v/>
      </c>
      <c r="DX407" s="62" t="str">
        <f t="shared" si="536"/>
        <v/>
      </c>
      <c r="DY407" s="43" t="s">
        <v>0</v>
      </c>
      <c r="DZ407" s="54" t="str">
        <f>IF(AN407="","",MAX(DZ$12:DZ406)+1)</f>
        <v/>
      </c>
      <c r="EA407" s="69" t="str">
        <f t="shared" si="537"/>
        <v/>
      </c>
      <c r="EB407" s="69" t="str">
        <f t="shared" si="538"/>
        <v/>
      </c>
      <c r="EC407" s="69" t="str">
        <f t="shared" si="539"/>
        <v/>
      </c>
      <c r="ED407" s="69" t="str">
        <f t="shared" si="540"/>
        <v/>
      </c>
      <c r="EE407" s="69" t="str">
        <f t="shared" si="480"/>
        <v/>
      </c>
      <c r="EF407" s="69" t="str">
        <f t="shared" si="541"/>
        <v/>
      </c>
      <c r="EG407" s="69" t="str">
        <f t="shared" si="542"/>
        <v/>
      </c>
      <c r="EH407" s="69" t="str">
        <f t="shared" si="481"/>
        <v/>
      </c>
      <c r="EI407" s="69" t="str">
        <f t="shared" si="543"/>
        <v/>
      </c>
      <c r="EJ407" s="49" t="str">
        <f t="shared" si="544"/>
        <v/>
      </c>
      <c r="EK407" s="43" t="s">
        <v>0</v>
      </c>
      <c r="EL407" s="16" t="str">
        <f t="shared" si="545"/>
        <v/>
      </c>
      <c r="EM407" s="43" t="s">
        <v>0</v>
      </c>
      <c r="EN407" s="16" t="str">
        <f t="shared" si="482"/>
        <v/>
      </c>
      <c r="EO407" s="43" t="s">
        <v>0</v>
      </c>
      <c r="EP407" s="167" t="str">
        <f t="shared" si="546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3"/>
        <v/>
      </c>
      <c r="P408" s="43"/>
      <c r="Q408" s="48" t="str">
        <f t="shared" si="484"/>
        <v/>
      </c>
      <c r="R408" s="69" t="str">
        <f>IF(Q408="","",IF(COUNTIF(Q$12:Q407,Q408)=0,R407+1,R407))</f>
        <v/>
      </c>
      <c r="S408" s="69" t="str">
        <f t="shared" si="485"/>
        <v/>
      </c>
      <c r="T408" s="69" t="str">
        <f t="shared" si="486"/>
        <v/>
      </c>
      <c r="U408" s="62" t="str">
        <f t="shared" si="487"/>
        <v/>
      </c>
      <c r="V408" s="43" t="s">
        <v>0</v>
      </c>
      <c r="W408" s="209" t="str">
        <f t="shared" si="488"/>
        <v/>
      </c>
      <c r="X408" s="259" t="str">
        <f t="shared" si="489"/>
        <v/>
      </c>
      <c r="Y408" s="210" t="str">
        <f t="shared" si="471"/>
        <v/>
      </c>
      <c r="Z408" s="43" t="s">
        <v>0</v>
      </c>
      <c r="AA408" s="48" t="str">
        <f t="shared" si="490"/>
        <v/>
      </c>
      <c r="AB408" s="69" t="str">
        <f t="shared" si="491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2"/>
        <v/>
      </c>
      <c r="AI408" s="43" t="s">
        <v>0</v>
      </c>
      <c r="AJ408" s="209" t="str">
        <f t="shared" si="493"/>
        <v/>
      </c>
      <c r="AK408" s="150" t="str">
        <f t="shared" si="494"/>
        <v/>
      </c>
      <c r="AL408" s="43"/>
      <c r="AM408" s="48" t="str">
        <f t="shared" si="495"/>
        <v/>
      </c>
      <c r="AN408" s="27" t="str">
        <f t="shared" si="496"/>
        <v/>
      </c>
      <c r="AO408" s="69" t="str">
        <f t="shared" si="497"/>
        <v/>
      </c>
      <c r="AP408" s="69" t="str">
        <f t="shared" si="498"/>
        <v/>
      </c>
      <c r="AQ408" s="27" t="str">
        <f t="shared" si="499"/>
        <v/>
      </c>
      <c r="AR408" s="62" t="str">
        <f t="shared" si="500"/>
        <v/>
      </c>
      <c r="AS408" s="43" t="s">
        <v>0</v>
      </c>
      <c r="AT408" s="78" t="str">
        <f t="shared" si="501"/>
        <v/>
      </c>
      <c r="AU408" s="43" t="s">
        <v>0</v>
      </c>
      <c r="AV408" s="280" t="str">
        <f t="shared" si="469"/>
        <v/>
      </c>
      <c r="AW408" s="43" t="s">
        <v>0</v>
      </c>
      <c r="AX408" s="97"/>
      <c r="AY408" s="99"/>
      <c r="AZ408" s="43" t="s">
        <v>0</v>
      </c>
      <c r="BA408" s="236" t="str">
        <f t="shared" si="502"/>
        <v/>
      </c>
      <c r="BB408" s="43" t="s">
        <v>0</v>
      </c>
      <c r="BC408" s="48" t="str">
        <f t="shared" si="503"/>
        <v/>
      </c>
      <c r="BD408" s="69" t="str">
        <f>IF(AX408&amp;AY408="","",MAX(BD$12:BD407)+1)</f>
        <v/>
      </c>
      <c r="BE408" s="248" t="str">
        <f t="shared" si="504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5"/>
        <v/>
      </c>
      <c r="BI408" s="27" t="str">
        <f t="shared" si="506"/>
        <v/>
      </c>
      <c r="BJ408" s="69" t="str">
        <f t="shared" si="507"/>
        <v/>
      </c>
      <c r="BK408" s="49" t="str">
        <f t="shared" si="508"/>
        <v/>
      </c>
      <c r="BL408" s="43" t="s">
        <v>0</v>
      </c>
      <c r="BM408" s="48" t="str">
        <f t="shared" si="509"/>
        <v/>
      </c>
      <c r="BN408" s="27" t="str">
        <f t="shared" si="510"/>
        <v/>
      </c>
      <c r="BO408" s="69" t="str">
        <f t="shared" si="511"/>
        <v/>
      </c>
      <c r="BP408" s="69" t="str">
        <f t="shared" si="472"/>
        <v/>
      </c>
      <c r="BQ408" s="27" t="str">
        <f t="shared" si="473"/>
        <v/>
      </c>
      <c r="BR408" s="27" t="str" cm="1">
        <f t="array" ref="BR408">IFERROR(""&amp;INDEX(regNatjecatelj_klub,DI408),"")</f>
        <v/>
      </c>
      <c r="BS408" s="82" t="str">
        <f t="shared" si="512"/>
        <v/>
      </c>
      <c r="BT408" s="62" t="str">
        <f t="shared" si="513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4"/>
        <v/>
      </c>
      <c r="CA408" s="27" t="str">
        <f t="shared" si="515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6"/>
        <v/>
      </c>
      <c r="CE408" s="27" t="str">
        <f>IF(BX408="","",MAX(CE$12:CE407)+1)</f>
        <v/>
      </c>
      <c r="CF408" s="27" t="str">
        <f t="shared" si="517"/>
        <v/>
      </c>
      <c r="CG408" s="62" t="str">
        <f t="shared" si="518"/>
        <v/>
      </c>
      <c r="CH408" s="43" t="s">
        <v>0</v>
      </c>
      <c r="CI408" s="16" t="str">
        <f t="shared" si="519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20"/>
        <v/>
      </c>
      <c r="CP408" s="69" t="str">
        <f t="shared" si="521"/>
        <v/>
      </c>
      <c r="CQ408" s="216" t="str">
        <f t="shared" si="522"/>
        <v/>
      </c>
      <c r="CR408" s="217" t="str">
        <f t="shared" si="470"/>
        <v/>
      </c>
      <c r="CS408" s="150" t="str">
        <f t="shared" si="474"/>
        <v/>
      </c>
      <c r="CT408" s="43" t="s">
        <v>0</v>
      </c>
      <c r="CU408" s="276" t="str">
        <f t="shared" si="523"/>
        <v xml:space="preserve">
</v>
      </c>
      <c r="CV408" s="43" t="s">
        <v>0</v>
      </c>
      <c r="CW408" s="236" t="str">
        <f t="shared" si="475"/>
        <v/>
      </c>
      <c r="CX408" t="s">
        <v>0</v>
      </c>
      <c r="CY408" s="119" t="str">
        <f t="shared" si="476"/>
        <v/>
      </c>
      <c r="CZ408" t="s">
        <v>0</v>
      </c>
      <c r="DA408" s="48" t="str">
        <f t="shared" si="477"/>
        <v/>
      </c>
      <c r="DB408" s="62" t="str">
        <f t="shared" si="478"/>
        <v/>
      </c>
      <c r="DC408" t="s">
        <v>0</v>
      </c>
      <c r="DD408" s="16" t="str">
        <f t="shared" si="524"/>
        <v/>
      </c>
      <c r="DE408" s="43" t="s">
        <v>0</v>
      </c>
      <c r="DF408" s="16" t="str">
        <f t="shared" si="525"/>
        <v/>
      </c>
      <c r="DG408" s="43" t="s">
        <v>0</v>
      </c>
      <c r="DH408" s="48" t="str">
        <f t="shared" si="526"/>
        <v/>
      </c>
      <c r="DI408" s="49" t="str">
        <f t="shared" si="527"/>
        <v/>
      </c>
      <c r="DJ408" s="43" t="s">
        <v>0</v>
      </c>
      <c r="DK408" s="48" t="str">
        <f t="shared" si="528"/>
        <v/>
      </c>
      <c r="DL408" s="49" t="str">
        <f t="shared" si="529"/>
        <v/>
      </c>
      <c r="DM408" s="43" t="s">
        <v>0</v>
      </c>
      <c r="DN408" s="48" t="str">
        <f t="shared" si="530"/>
        <v/>
      </c>
      <c r="DO408" s="49" t="str">
        <f t="shared" si="531"/>
        <v/>
      </c>
      <c r="DP408" s="43" t="s">
        <v>0</v>
      </c>
      <c r="DQ408" s="54" t="str">
        <f t="shared" si="532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3"/>
        <v/>
      </c>
      <c r="DU408" s="69" t="str">
        <f t="shared" si="479"/>
        <v/>
      </c>
      <c r="DV408" s="69" t="str">
        <f t="shared" si="534"/>
        <v/>
      </c>
      <c r="DW408" s="69" t="str">
        <f t="shared" si="535"/>
        <v/>
      </c>
      <c r="DX408" s="62" t="str">
        <f t="shared" si="536"/>
        <v/>
      </c>
      <c r="DY408" s="43" t="s">
        <v>0</v>
      </c>
      <c r="DZ408" s="54" t="str">
        <f>IF(AN408="","",MAX(DZ$12:DZ407)+1)</f>
        <v/>
      </c>
      <c r="EA408" s="69" t="str">
        <f t="shared" si="537"/>
        <v/>
      </c>
      <c r="EB408" s="69" t="str">
        <f t="shared" si="538"/>
        <v/>
      </c>
      <c r="EC408" s="69" t="str">
        <f t="shared" si="539"/>
        <v/>
      </c>
      <c r="ED408" s="69" t="str">
        <f t="shared" si="540"/>
        <v/>
      </c>
      <c r="EE408" s="69" t="str">
        <f t="shared" si="480"/>
        <v/>
      </c>
      <c r="EF408" s="69" t="str">
        <f t="shared" si="541"/>
        <v/>
      </c>
      <c r="EG408" s="69" t="str">
        <f t="shared" si="542"/>
        <v/>
      </c>
      <c r="EH408" s="69" t="str">
        <f t="shared" si="481"/>
        <v/>
      </c>
      <c r="EI408" s="69" t="str">
        <f t="shared" si="543"/>
        <v/>
      </c>
      <c r="EJ408" s="49" t="str">
        <f t="shared" si="544"/>
        <v/>
      </c>
      <c r="EK408" s="43" t="s">
        <v>0</v>
      </c>
      <c r="EL408" s="16" t="str">
        <f t="shared" si="545"/>
        <v/>
      </c>
      <c r="EM408" s="43" t="s">
        <v>0</v>
      </c>
      <c r="EN408" s="16" t="str">
        <f t="shared" si="482"/>
        <v/>
      </c>
      <c r="EO408" s="43" t="s">
        <v>0</v>
      </c>
      <c r="EP408" s="167" t="str">
        <f t="shared" si="546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3"/>
        <v/>
      </c>
      <c r="P409" s="43"/>
      <c r="Q409" s="48" t="str">
        <f t="shared" si="484"/>
        <v/>
      </c>
      <c r="R409" s="69" t="str">
        <f>IF(Q409="","",IF(COUNTIF(Q$12:Q408,Q409)=0,R408+1,R408))</f>
        <v/>
      </c>
      <c r="S409" s="69" t="str">
        <f t="shared" si="485"/>
        <v/>
      </c>
      <c r="T409" s="69" t="str">
        <f t="shared" si="486"/>
        <v/>
      </c>
      <c r="U409" s="62" t="str">
        <f t="shared" si="487"/>
        <v/>
      </c>
      <c r="V409" s="43" t="s">
        <v>0</v>
      </c>
      <c r="W409" s="209" t="str">
        <f t="shared" si="488"/>
        <v/>
      </c>
      <c r="X409" s="259" t="str">
        <f t="shared" si="489"/>
        <v/>
      </c>
      <c r="Y409" s="210" t="str">
        <f t="shared" si="471"/>
        <v/>
      </c>
      <c r="Z409" s="43" t="s">
        <v>0</v>
      </c>
      <c r="AA409" s="48" t="str">
        <f t="shared" si="490"/>
        <v/>
      </c>
      <c r="AB409" s="69" t="str">
        <f t="shared" si="491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2"/>
        <v/>
      </c>
      <c r="AI409" s="43" t="s">
        <v>0</v>
      </c>
      <c r="AJ409" s="209" t="str">
        <f t="shared" si="493"/>
        <v/>
      </c>
      <c r="AK409" s="150" t="str">
        <f t="shared" si="494"/>
        <v/>
      </c>
      <c r="AL409" s="43"/>
      <c r="AM409" s="48" t="str">
        <f t="shared" si="495"/>
        <v/>
      </c>
      <c r="AN409" s="27" t="str">
        <f t="shared" si="496"/>
        <v/>
      </c>
      <c r="AO409" s="69" t="str">
        <f t="shared" si="497"/>
        <v/>
      </c>
      <c r="AP409" s="69" t="str">
        <f t="shared" si="498"/>
        <v/>
      </c>
      <c r="AQ409" s="27" t="str">
        <f t="shared" si="499"/>
        <v/>
      </c>
      <c r="AR409" s="62" t="str">
        <f t="shared" si="500"/>
        <v/>
      </c>
      <c r="AS409" s="43" t="s">
        <v>0</v>
      </c>
      <c r="AT409" s="78" t="str">
        <f t="shared" si="501"/>
        <v/>
      </c>
      <c r="AU409" s="43" t="s">
        <v>0</v>
      </c>
      <c r="AV409" s="280" t="str">
        <f t="shared" si="469"/>
        <v/>
      </c>
      <c r="AW409" s="43" t="s">
        <v>0</v>
      </c>
      <c r="AX409" s="97"/>
      <c r="AY409" s="99"/>
      <c r="AZ409" s="43" t="s">
        <v>0</v>
      </c>
      <c r="BA409" s="236" t="str">
        <f t="shared" si="502"/>
        <v/>
      </c>
      <c r="BB409" s="43" t="s">
        <v>0</v>
      </c>
      <c r="BC409" s="48" t="str">
        <f t="shared" si="503"/>
        <v/>
      </c>
      <c r="BD409" s="69" t="str">
        <f>IF(AX409&amp;AY409="","",MAX(BD$12:BD408)+1)</f>
        <v/>
      </c>
      <c r="BE409" s="248" t="str">
        <f t="shared" si="504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5"/>
        <v/>
      </c>
      <c r="BI409" s="27" t="str">
        <f t="shared" si="506"/>
        <v/>
      </c>
      <c r="BJ409" s="69" t="str">
        <f t="shared" si="507"/>
        <v/>
      </c>
      <c r="BK409" s="49" t="str">
        <f t="shared" si="508"/>
        <v/>
      </c>
      <c r="BL409" s="43" t="s">
        <v>0</v>
      </c>
      <c r="BM409" s="48" t="str">
        <f t="shared" si="509"/>
        <v/>
      </c>
      <c r="BN409" s="27" t="str">
        <f t="shared" si="510"/>
        <v/>
      </c>
      <c r="BO409" s="69" t="str">
        <f t="shared" si="511"/>
        <v/>
      </c>
      <c r="BP409" s="69" t="str">
        <f t="shared" si="472"/>
        <v/>
      </c>
      <c r="BQ409" s="27" t="str">
        <f t="shared" si="473"/>
        <v/>
      </c>
      <c r="BR409" s="27" t="str" cm="1">
        <f t="array" ref="BR409">IFERROR(""&amp;INDEX(regNatjecatelj_klub,DI409),"")</f>
        <v/>
      </c>
      <c r="BS409" s="82" t="str">
        <f t="shared" si="512"/>
        <v/>
      </c>
      <c r="BT409" s="62" t="str">
        <f t="shared" si="513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4"/>
        <v/>
      </c>
      <c r="CA409" s="27" t="str">
        <f t="shared" si="515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6"/>
        <v/>
      </c>
      <c r="CE409" s="27" t="str">
        <f>IF(BX409="","",MAX(CE$12:CE408)+1)</f>
        <v/>
      </c>
      <c r="CF409" s="27" t="str">
        <f t="shared" si="517"/>
        <v/>
      </c>
      <c r="CG409" s="62" t="str">
        <f t="shared" si="518"/>
        <v/>
      </c>
      <c r="CH409" s="43" t="s">
        <v>0</v>
      </c>
      <c r="CI409" s="16" t="str">
        <f t="shared" si="519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20"/>
        <v/>
      </c>
      <c r="CP409" s="69" t="str">
        <f t="shared" si="521"/>
        <v/>
      </c>
      <c r="CQ409" s="216" t="str">
        <f t="shared" si="522"/>
        <v/>
      </c>
      <c r="CR409" s="217" t="str">
        <f t="shared" si="470"/>
        <v/>
      </c>
      <c r="CS409" s="150" t="str">
        <f t="shared" si="474"/>
        <v/>
      </c>
      <c r="CT409" s="43" t="s">
        <v>0</v>
      </c>
      <c r="CU409" s="276" t="str">
        <f t="shared" si="523"/>
        <v xml:space="preserve">
</v>
      </c>
      <c r="CV409" s="43" t="s">
        <v>0</v>
      </c>
      <c r="CW409" s="236" t="str">
        <f t="shared" si="475"/>
        <v/>
      </c>
      <c r="CX409" t="s">
        <v>0</v>
      </c>
      <c r="CY409" s="119" t="str">
        <f t="shared" si="476"/>
        <v/>
      </c>
      <c r="CZ409" t="s">
        <v>0</v>
      </c>
      <c r="DA409" s="48" t="str">
        <f t="shared" si="477"/>
        <v/>
      </c>
      <c r="DB409" s="62" t="str">
        <f t="shared" si="478"/>
        <v/>
      </c>
      <c r="DC409" t="s">
        <v>0</v>
      </c>
      <c r="DD409" s="16" t="str">
        <f t="shared" si="524"/>
        <v/>
      </c>
      <c r="DE409" s="43" t="s">
        <v>0</v>
      </c>
      <c r="DF409" s="16" t="str">
        <f t="shared" si="525"/>
        <v/>
      </c>
      <c r="DG409" s="43" t="s">
        <v>0</v>
      </c>
      <c r="DH409" s="48" t="str">
        <f t="shared" si="526"/>
        <v/>
      </c>
      <c r="DI409" s="49" t="str">
        <f t="shared" si="527"/>
        <v/>
      </c>
      <c r="DJ409" s="43" t="s">
        <v>0</v>
      </c>
      <c r="DK409" s="48" t="str">
        <f t="shared" si="528"/>
        <v/>
      </c>
      <c r="DL409" s="49" t="str">
        <f t="shared" si="529"/>
        <v/>
      </c>
      <c r="DM409" s="43" t="s">
        <v>0</v>
      </c>
      <c r="DN409" s="48" t="str">
        <f t="shared" si="530"/>
        <v/>
      </c>
      <c r="DO409" s="49" t="str">
        <f t="shared" si="531"/>
        <v/>
      </c>
      <c r="DP409" s="43" t="s">
        <v>0</v>
      </c>
      <c r="DQ409" s="54" t="str">
        <f t="shared" si="532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3"/>
        <v/>
      </c>
      <c r="DU409" s="69" t="str">
        <f t="shared" si="479"/>
        <v/>
      </c>
      <c r="DV409" s="69" t="str">
        <f t="shared" si="534"/>
        <v/>
      </c>
      <c r="DW409" s="69" t="str">
        <f t="shared" si="535"/>
        <v/>
      </c>
      <c r="DX409" s="62" t="str">
        <f t="shared" si="536"/>
        <v/>
      </c>
      <c r="DY409" s="43" t="s">
        <v>0</v>
      </c>
      <c r="DZ409" s="54" t="str">
        <f>IF(AN409="","",MAX(DZ$12:DZ408)+1)</f>
        <v/>
      </c>
      <c r="EA409" s="69" t="str">
        <f t="shared" si="537"/>
        <v/>
      </c>
      <c r="EB409" s="69" t="str">
        <f t="shared" si="538"/>
        <v/>
      </c>
      <c r="EC409" s="69" t="str">
        <f t="shared" si="539"/>
        <v/>
      </c>
      <c r="ED409" s="69" t="str">
        <f t="shared" si="540"/>
        <v/>
      </c>
      <c r="EE409" s="69" t="str">
        <f t="shared" si="480"/>
        <v/>
      </c>
      <c r="EF409" s="69" t="str">
        <f t="shared" si="541"/>
        <v/>
      </c>
      <c r="EG409" s="69" t="str">
        <f t="shared" si="542"/>
        <v/>
      </c>
      <c r="EH409" s="69" t="str">
        <f t="shared" si="481"/>
        <v/>
      </c>
      <c r="EI409" s="69" t="str">
        <f t="shared" si="543"/>
        <v/>
      </c>
      <c r="EJ409" s="49" t="str">
        <f t="shared" si="544"/>
        <v/>
      </c>
      <c r="EK409" s="43" t="s">
        <v>0</v>
      </c>
      <c r="EL409" s="16" t="str">
        <f t="shared" si="545"/>
        <v/>
      </c>
      <c r="EM409" s="43" t="s">
        <v>0</v>
      </c>
      <c r="EN409" s="16" t="str">
        <f t="shared" si="482"/>
        <v/>
      </c>
      <c r="EO409" s="43" t="s">
        <v>0</v>
      </c>
      <c r="EP409" s="167" t="str">
        <f t="shared" si="546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3"/>
        <v/>
      </c>
      <c r="P410" s="43"/>
      <c r="Q410" s="48" t="str">
        <f t="shared" si="484"/>
        <v/>
      </c>
      <c r="R410" s="69" t="str">
        <f>IF(Q410="","",IF(COUNTIF(Q$12:Q409,Q410)=0,R409+1,R409))</f>
        <v/>
      </c>
      <c r="S410" s="69" t="str">
        <f t="shared" si="485"/>
        <v/>
      </c>
      <c r="T410" s="69" t="str">
        <f t="shared" si="486"/>
        <v/>
      </c>
      <c r="U410" s="62" t="str">
        <f t="shared" si="487"/>
        <v/>
      </c>
      <c r="V410" s="43" t="s">
        <v>0</v>
      </c>
      <c r="W410" s="209" t="str">
        <f t="shared" si="488"/>
        <v/>
      </c>
      <c r="X410" s="259" t="str">
        <f t="shared" si="489"/>
        <v/>
      </c>
      <c r="Y410" s="210" t="str">
        <f t="shared" si="471"/>
        <v/>
      </c>
      <c r="Z410" s="43" t="s">
        <v>0</v>
      </c>
      <c r="AA410" s="48" t="str">
        <f t="shared" si="490"/>
        <v/>
      </c>
      <c r="AB410" s="69" t="str">
        <f t="shared" si="491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2"/>
        <v/>
      </c>
      <c r="AI410" s="43" t="s">
        <v>0</v>
      </c>
      <c r="AJ410" s="209" t="str">
        <f t="shared" si="493"/>
        <v/>
      </c>
      <c r="AK410" s="150" t="str">
        <f t="shared" si="494"/>
        <v/>
      </c>
      <c r="AL410" s="43"/>
      <c r="AM410" s="48" t="str">
        <f t="shared" si="495"/>
        <v/>
      </c>
      <c r="AN410" s="27" t="str">
        <f t="shared" si="496"/>
        <v/>
      </c>
      <c r="AO410" s="69" t="str">
        <f t="shared" si="497"/>
        <v/>
      </c>
      <c r="AP410" s="69" t="str">
        <f t="shared" si="498"/>
        <v/>
      </c>
      <c r="AQ410" s="27" t="str">
        <f t="shared" si="499"/>
        <v/>
      </c>
      <c r="AR410" s="62" t="str">
        <f t="shared" si="500"/>
        <v/>
      </c>
      <c r="AS410" s="43" t="s">
        <v>0</v>
      </c>
      <c r="AT410" s="78" t="str">
        <f t="shared" si="501"/>
        <v/>
      </c>
      <c r="AU410" s="43" t="s">
        <v>0</v>
      </c>
      <c r="AV410" s="280" t="str">
        <f t="shared" si="469"/>
        <v/>
      </c>
      <c r="AW410" s="43" t="s">
        <v>0</v>
      </c>
      <c r="AX410" s="97"/>
      <c r="AY410" s="99"/>
      <c r="AZ410" s="43" t="s">
        <v>0</v>
      </c>
      <c r="BA410" s="236" t="str">
        <f t="shared" si="502"/>
        <v/>
      </c>
      <c r="BB410" s="43" t="s">
        <v>0</v>
      </c>
      <c r="BC410" s="48" t="str">
        <f t="shared" si="503"/>
        <v/>
      </c>
      <c r="BD410" s="69" t="str">
        <f>IF(AX410&amp;AY410="","",MAX(BD$12:BD409)+1)</f>
        <v/>
      </c>
      <c r="BE410" s="248" t="str">
        <f t="shared" si="504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5"/>
        <v/>
      </c>
      <c r="BI410" s="27" t="str">
        <f t="shared" si="506"/>
        <v/>
      </c>
      <c r="BJ410" s="69" t="str">
        <f t="shared" si="507"/>
        <v/>
      </c>
      <c r="BK410" s="49" t="str">
        <f t="shared" si="508"/>
        <v/>
      </c>
      <c r="BL410" s="43" t="s">
        <v>0</v>
      </c>
      <c r="BM410" s="48" t="str">
        <f t="shared" si="509"/>
        <v/>
      </c>
      <c r="BN410" s="27" t="str">
        <f t="shared" si="510"/>
        <v/>
      </c>
      <c r="BO410" s="69" t="str">
        <f t="shared" si="511"/>
        <v/>
      </c>
      <c r="BP410" s="69" t="str">
        <f t="shared" si="472"/>
        <v/>
      </c>
      <c r="BQ410" s="27" t="str">
        <f t="shared" si="473"/>
        <v/>
      </c>
      <c r="BR410" s="27" t="str" cm="1">
        <f t="array" ref="BR410">IFERROR(""&amp;INDEX(regNatjecatelj_klub,DI410),"")</f>
        <v/>
      </c>
      <c r="BS410" s="82" t="str">
        <f t="shared" si="512"/>
        <v/>
      </c>
      <c r="BT410" s="62" t="str">
        <f t="shared" si="513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4"/>
        <v/>
      </c>
      <c r="CA410" s="27" t="str">
        <f t="shared" si="515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6"/>
        <v/>
      </c>
      <c r="CE410" s="27" t="str">
        <f>IF(BX410="","",MAX(CE$12:CE409)+1)</f>
        <v/>
      </c>
      <c r="CF410" s="27" t="str">
        <f t="shared" si="517"/>
        <v/>
      </c>
      <c r="CG410" s="62" t="str">
        <f t="shared" si="518"/>
        <v/>
      </c>
      <c r="CH410" s="43" t="s">
        <v>0</v>
      </c>
      <c r="CI410" s="16" t="str">
        <f t="shared" si="519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20"/>
        <v/>
      </c>
      <c r="CP410" s="69" t="str">
        <f t="shared" si="521"/>
        <v/>
      </c>
      <c r="CQ410" s="216" t="str">
        <f t="shared" si="522"/>
        <v/>
      </c>
      <c r="CR410" s="217" t="str">
        <f t="shared" si="470"/>
        <v/>
      </c>
      <c r="CS410" s="150" t="str">
        <f t="shared" si="474"/>
        <v/>
      </c>
      <c r="CT410" s="43" t="s">
        <v>0</v>
      </c>
      <c r="CU410" s="276" t="str">
        <f t="shared" si="523"/>
        <v xml:space="preserve">
</v>
      </c>
      <c r="CV410" s="43" t="s">
        <v>0</v>
      </c>
      <c r="CW410" s="236" t="str">
        <f t="shared" si="475"/>
        <v/>
      </c>
      <c r="CX410" t="s">
        <v>0</v>
      </c>
      <c r="CY410" s="119" t="str">
        <f t="shared" si="476"/>
        <v/>
      </c>
      <c r="CZ410" t="s">
        <v>0</v>
      </c>
      <c r="DA410" s="48" t="str">
        <f t="shared" si="477"/>
        <v/>
      </c>
      <c r="DB410" s="62" t="str">
        <f t="shared" si="478"/>
        <v/>
      </c>
      <c r="DC410" t="s">
        <v>0</v>
      </c>
      <c r="DD410" s="16" t="str">
        <f t="shared" si="524"/>
        <v/>
      </c>
      <c r="DE410" s="43" t="s">
        <v>0</v>
      </c>
      <c r="DF410" s="16" t="str">
        <f t="shared" si="525"/>
        <v/>
      </c>
      <c r="DG410" s="43" t="s">
        <v>0</v>
      </c>
      <c r="DH410" s="48" t="str">
        <f t="shared" si="526"/>
        <v/>
      </c>
      <c r="DI410" s="49" t="str">
        <f t="shared" si="527"/>
        <v/>
      </c>
      <c r="DJ410" s="43" t="s">
        <v>0</v>
      </c>
      <c r="DK410" s="48" t="str">
        <f t="shared" si="528"/>
        <v/>
      </c>
      <c r="DL410" s="49" t="str">
        <f t="shared" si="529"/>
        <v/>
      </c>
      <c r="DM410" s="43" t="s">
        <v>0</v>
      </c>
      <c r="DN410" s="48" t="str">
        <f t="shared" si="530"/>
        <v/>
      </c>
      <c r="DO410" s="49" t="str">
        <f t="shared" si="531"/>
        <v/>
      </c>
      <c r="DP410" s="43" t="s">
        <v>0</v>
      </c>
      <c r="DQ410" s="54" t="str">
        <f t="shared" si="532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3"/>
        <v/>
      </c>
      <c r="DU410" s="69" t="str">
        <f t="shared" si="479"/>
        <v/>
      </c>
      <c r="DV410" s="69" t="str">
        <f t="shared" si="534"/>
        <v/>
      </c>
      <c r="DW410" s="69" t="str">
        <f t="shared" si="535"/>
        <v/>
      </c>
      <c r="DX410" s="62" t="str">
        <f t="shared" si="536"/>
        <v/>
      </c>
      <c r="DY410" s="43" t="s">
        <v>0</v>
      </c>
      <c r="DZ410" s="54" t="str">
        <f>IF(AN410="","",MAX(DZ$12:DZ409)+1)</f>
        <v/>
      </c>
      <c r="EA410" s="69" t="str">
        <f t="shared" si="537"/>
        <v/>
      </c>
      <c r="EB410" s="69" t="str">
        <f t="shared" si="538"/>
        <v/>
      </c>
      <c r="EC410" s="69" t="str">
        <f t="shared" si="539"/>
        <v/>
      </c>
      <c r="ED410" s="69" t="str">
        <f t="shared" si="540"/>
        <v/>
      </c>
      <c r="EE410" s="69" t="str">
        <f t="shared" si="480"/>
        <v/>
      </c>
      <c r="EF410" s="69" t="str">
        <f t="shared" si="541"/>
        <v/>
      </c>
      <c r="EG410" s="69" t="str">
        <f t="shared" si="542"/>
        <v/>
      </c>
      <c r="EH410" s="69" t="str">
        <f t="shared" si="481"/>
        <v/>
      </c>
      <c r="EI410" s="69" t="str">
        <f t="shared" si="543"/>
        <v/>
      </c>
      <c r="EJ410" s="49" t="str">
        <f t="shared" si="544"/>
        <v/>
      </c>
      <c r="EK410" s="43" t="s">
        <v>0</v>
      </c>
      <c r="EL410" s="16" t="str">
        <f t="shared" si="545"/>
        <v/>
      </c>
      <c r="EM410" s="43" t="s">
        <v>0</v>
      </c>
      <c r="EN410" s="16" t="str">
        <f t="shared" si="482"/>
        <v/>
      </c>
      <c r="EO410" s="43" t="s">
        <v>0</v>
      </c>
      <c r="EP410" s="167" t="str">
        <f t="shared" si="546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3"/>
        <v/>
      </c>
      <c r="P411" s="43"/>
      <c r="Q411" s="48" t="str">
        <f t="shared" si="484"/>
        <v/>
      </c>
      <c r="R411" s="69" t="str">
        <f>IF(Q411="","",IF(COUNTIF(Q$12:Q410,Q411)=0,R410+1,R410))</f>
        <v/>
      </c>
      <c r="S411" s="69" t="str">
        <f t="shared" si="485"/>
        <v/>
      </c>
      <c r="T411" s="69" t="str">
        <f t="shared" si="486"/>
        <v/>
      </c>
      <c r="U411" s="62" t="str">
        <f t="shared" si="487"/>
        <v/>
      </c>
      <c r="V411" s="43" t="s">
        <v>0</v>
      </c>
      <c r="W411" s="209" t="str">
        <f t="shared" si="488"/>
        <v/>
      </c>
      <c r="X411" s="259" t="str">
        <f t="shared" si="489"/>
        <v/>
      </c>
      <c r="Y411" s="210" t="str">
        <f t="shared" si="471"/>
        <v/>
      </c>
      <c r="Z411" s="43" t="s">
        <v>0</v>
      </c>
      <c r="AA411" s="48" t="str">
        <f t="shared" si="490"/>
        <v/>
      </c>
      <c r="AB411" s="69" t="str">
        <f t="shared" si="491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2"/>
        <v/>
      </c>
      <c r="AI411" s="43" t="s">
        <v>0</v>
      </c>
      <c r="AJ411" s="209" t="str">
        <f t="shared" si="493"/>
        <v/>
      </c>
      <c r="AK411" s="150" t="str">
        <f t="shared" si="494"/>
        <v/>
      </c>
      <c r="AL411" s="43"/>
      <c r="AM411" s="48" t="str">
        <f t="shared" si="495"/>
        <v/>
      </c>
      <c r="AN411" s="27" t="str">
        <f t="shared" si="496"/>
        <v/>
      </c>
      <c r="AO411" s="69" t="str">
        <f t="shared" si="497"/>
        <v/>
      </c>
      <c r="AP411" s="69" t="str">
        <f t="shared" si="498"/>
        <v/>
      </c>
      <c r="AQ411" s="27" t="str">
        <f t="shared" si="499"/>
        <v/>
      </c>
      <c r="AR411" s="62" t="str">
        <f t="shared" si="500"/>
        <v/>
      </c>
      <c r="AS411" s="43" t="s">
        <v>0</v>
      </c>
      <c r="AT411" s="78" t="str">
        <f t="shared" si="501"/>
        <v/>
      </c>
      <c r="AU411" s="43" t="s">
        <v>0</v>
      </c>
      <c r="AV411" s="280" t="str">
        <f t="shared" si="469"/>
        <v/>
      </c>
      <c r="AW411" s="43" t="s">
        <v>0</v>
      </c>
      <c r="AX411" s="97"/>
      <c r="AY411" s="99"/>
      <c r="AZ411" s="43" t="s">
        <v>0</v>
      </c>
      <c r="BA411" s="236" t="str">
        <f t="shared" si="502"/>
        <v/>
      </c>
      <c r="BB411" s="43" t="s">
        <v>0</v>
      </c>
      <c r="BC411" s="48" t="str">
        <f t="shared" si="503"/>
        <v/>
      </c>
      <c r="BD411" s="69" t="str">
        <f>IF(AX411&amp;AY411="","",MAX(BD$12:BD410)+1)</f>
        <v/>
      </c>
      <c r="BE411" s="248" t="str">
        <f t="shared" si="504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5"/>
        <v/>
      </c>
      <c r="BI411" s="27" t="str">
        <f t="shared" si="506"/>
        <v/>
      </c>
      <c r="BJ411" s="69" t="str">
        <f t="shared" si="507"/>
        <v/>
      </c>
      <c r="BK411" s="49" t="str">
        <f t="shared" si="508"/>
        <v/>
      </c>
      <c r="BL411" s="43" t="s">
        <v>0</v>
      </c>
      <c r="BM411" s="48" t="str">
        <f t="shared" si="509"/>
        <v/>
      </c>
      <c r="BN411" s="27" t="str">
        <f t="shared" si="510"/>
        <v/>
      </c>
      <c r="BO411" s="69" t="str">
        <f t="shared" si="511"/>
        <v/>
      </c>
      <c r="BP411" s="69" t="str">
        <f t="shared" si="472"/>
        <v/>
      </c>
      <c r="BQ411" s="27" t="str">
        <f t="shared" si="473"/>
        <v/>
      </c>
      <c r="BR411" s="27" t="str" cm="1">
        <f t="array" ref="BR411">IFERROR(""&amp;INDEX(regNatjecatelj_klub,DI411),"")</f>
        <v/>
      </c>
      <c r="BS411" s="82" t="str">
        <f t="shared" si="512"/>
        <v/>
      </c>
      <c r="BT411" s="62" t="str">
        <f t="shared" si="513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4"/>
        <v/>
      </c>
      <c r="CA411" s="27" t="str">
        <f t="shared" si="515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6"/>
        <v/>
      </c>
      <c r="CE411" s="27" t="str">
        <f>IF(BX411="","",MAX(CE$12:CE410)+1)</f>
        <v/>
      </c>
      <c r="CF411" s="27" t="str">
        <f t="shared" si="517"/>
        <v/>
      </c>
      <c r="CG411" s="62" t="str">
        <f t="shared" si="518"/>
        <v/>
      </c>
      <c r="CH411" s="43" t="s">
        <v>0</v>
      </c>
      <c r="CI411" s="16" t="str">
        <f t="shared" si="519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20"/>
        <v/>
      </c>
      <c r="CP411" s="69" t="str">
        <f t="shared" si="521"/>
        <v/>
      </c>
      <c r="CQ411" s="216" t="str">
        <f t="shared" si="522"/>
        <v/>
      </c>
      <c r="CR411" s="217" t="str">
        <f t="shared" si="470"/>
        <v/>
      </c>
      <c r="CS411" s="150" t="str">
        <f t="shared" si="474"/>
        <v/>
      </c>
      <c r="CT411" s="43" t="s">
        <v>0</v>
      </c>
      <c r="CU411" s="276" t="str">
        <f t="shared" si="523"/>
        <v xml:space="preserve">
</v>
      </c>
      <c r="CV411" s="43" t="s">
        <v>0</v>
      </c>
      <c r="CW411" s="236" t="str">
        <f t="shared" si="475"/>
        <v/>
      </c>
      <c r="CX411" t="s">
        <v>0</v>
      </c>
      <c r="CY411" s="119" t="str">
        <f t="shared" si="476"/>
        <v/>
      </c>
      <c r="CZ411" t="s">
        <v>0</v>
      </c>
      <c r="DA411" s="48" t="str">
        <f t="shared" si="477"/>
        <v/>
      </c>
      <c r="DB411" s="62" t="str">
        <f t="shared" si="478"/>
        <v/>
      </c>
      <c r="DC411" t="s">
        <v>0</v>
      </c>
      <c r="DD411" s="16" t="str">
        <f t="shared" si="524"/>
        <v/>
      </c>
      <c r="DE411" s="43" t="s">
        <v>0</v>
      </c>
      <c r="DF411" s="16" t="str">
        <f t="shared" si="525"/>
        <v/>
      </c>
      <c r="DG411" s="43" t="s">
        <v>0</v>
      </c>
      <c r="DH411" s="48" t="str">
        <f t="shared" si="526"/>
        <v/>
      </c>
      <c r="DI411" s="49" t="str">
        <f t="shared" si="527"/>
        <v/>
      </c>
      <c r="DJ411" s="43" t="s">
        <v>0</v>
      </c>
      <c r="DK411" s="48" t="str">
        <f t="shared" si="528"/>
        <v/>
      </c>
      <c r="DL411" s="49" t="str">
        <f t="shared" si="529"/>
        <v/>
      </c>
      <c r="DM411" s="43" t="s">
        <v>0</v>
      </c>
      <c r="DN411" s="48" t="str">
        <f t="shared" si="530"/>
        <v/>
      </c>
      <c r="DO411" s="49" t="str">
        <f t="shared" si="531"/>
        <v/>
      </c>
      <c r="DP411" s="43" t="s">
        <v>0</v>
      </c>
      <c r="DQ411" s="54" t="str">
        <f t="shared" si="532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3"/>
        <v/>
      </c>
      <c r="DU411" s="69" t="str">
        <f t="shared" si="479"/>
        <v/>
      </c>
      <c r="DV411" s="69" t="str">
        <f t="shared" si="534"/>
        <v/>
      </c>
      <c r="DW411" s="69" t="str">
        <f t="shared" si="535"/>
        <v/>
      </c>
      <c r="DX411" s="62" t="str">
        <f t="shared" si="536"/>
        <v/>
      </c>
      <c r="DY411" s="43" t="s">
        <v>0</v>
      </c>
      <c r="DZ411" s="54" t="str">
        <f>IF(AN411="","",MAX(DZ$12:DZ410)+1)</f>
        <v/>
      </c>
      <c r="EA411" s="69" t="str">
        <f t="shared" si="537"/>
        <v/>
      </c>
      <c r="EB411" s="69" t="str">
        <f t="shared" si="538"/>
        <v/>
      </c>
      <c r="EC411" s="69" t="str">
        <f t="shared" si="539"/>
        <v/>
      </c>
      <c r="ED411" s="69" t="str">
        <f t="shared" si="540"/>
        <v/>
      </c>
      <c r="EE411" s="69" t="str">
        <f t="shared" si="480"/>
        <v/>
      </c>
      <c r="EF411" s="69" t="str">
        <f t="shared" si="541"/>
        <v/>
      </c>
      <c r="EG411" s="69" t="str">
        <f t="shared" si="542"/>
        <v/>
      </c>
      <c r="EH411" s="69" t="str">
        <f t="shared" si="481"/>
        <v/>
      </c>
      <c r="EI411" s="69" t="str">
        <f t="shared" si="543"/>
        <v/>
      </c>
      <c r="EJ411" s="49" t="str">
        <f t="shared" si="544"/>
        <v/>
      </c>
      <c r="EK411" s="43" t="s">
        <v>0</v>
      </c>
      <c r="EL411" s="16" t="str">
        <f t="shared" si="545"/>
        <v/>
      </c>
      <c r="EM411" s="43" t="s">
        <v>0</v>
      </c>
      <c r="EN411" s="16" t="str">
        <f t="shared" si="482"/>
        <v/>
      </c>
      <c r="EO411" s="43" t="s">
        <v>0</v>
      </c>
      <c r="EP411" s="167" t="str">
        <f t="shared" si="546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3"/>
        <v/>
      </c>
      <c r="Q412" s="50" t="str">
        <f t="shared" si="484"/>
        <v/>
      </c>
      <c r="R412" s="70" t="str">
        <f>IF(Q412="","",IF(COUNTIF(Q$12:Q411,Q412)=0,R411+1,R411))</f>
        <v/>
      </c>
      <c r="S412" s="70" t="str">
        <f t="shared" si="485"/>
        <v/>
      </c>
      <c r="T412" s="70" t="str">
        <f t="shared" si="486"/>
        <v/>
      </c>
      <c r="U412" s="63" t="str">
        <f t="shared" si="487"/>
        <v/>
      </c>
      <c r="V412" s="43" t="s">
        <v>0</v>
      </c>
      <c r="W412" s="211" t="str">
        <f t="shared" si="488"/>
        <v/>
      </c>
      <c r="X412" s="260" t="str">
        <f t="shared" si="489"/>
        <v/>
      </c>
      <c r="Y412" s="212" t="str">
        <f t="shared" si="471"/>
        <v/>
      </c>
      <c r="Z412" s="43" t="s">
        <v>0</v>
      </c>
      <c r="AA412" s="50" t="str">
        <f t="shared" si="490"/>
        <v/>
      </c>
      <c r="AB412" s="70" t="str">
        <f t="shared" si="491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2"/>
        <v/>
      </c>
      <c r="AI412" s="43" t="s">
        <v>0</v>
      </c>
      <c r="AJ412" s="211" t="str">
        <f t="shared" si="493"/>
        <v/>
      </c>
      <c r="AK412" s="151" t="str">
        <f t="shared" si="494"/>
        <v/>
      </c>
      <c r="AM412" s="50" t="str">
        <f t="shared" si="495"/>
        <v/>
      </c>
      <c r="AN412" s="30" t="str">
        <f t="shared" si="496"/>
        <v/>
      </c>
      <c r="AO412" s="70" t="str">
        <f t="shared" si="497"/>
        <v/>
      </c>
      <c r="AP412" s="70" t="str">
        <f t="shared" si="498"/>
        <v/>
      </c>
      <c r="AQ412" s="30" t="str">
        <f t="shared" si="499"/>
        <v/>
      </c>
      <c r="AR412" s="63" t="str">
        <f t="shared" si="500"/>
        <v/>
      </c>
      <c r="AS412" s="43" t="s">
        <v>0</v>
      </c>
      <c r="AT412" s="79" t="str">
        <f t="shared" si="501"/>
        <v/>
      </c>
      <c r="AU412" s="43" t="s">
        <v>0</v>
      </c>
      <c r="AV412" s="281" t="str">
        <f t="shared" si="469"/>
        <v/>
      </c>
      <c r="AW412" s="43" t="s">
        <v>0</v>
      </c>
      <c r="AX412" s="100"/>
      <c r="AY412" s="102"/>
      <c r="AZ412" s="43" t="s">
        <v>0</v>
      </c>
      <c r="BA412" s="239" t="str">
        <f t="shared" si="502"/>
        <v/>
      </c>
      <c r="BB412" s="43" t="s">
        <v>0</v>
      </c>
      <c r="BC412" s="50" t="str">
        <f t="shared" si="503"/>
        <v/>
      </c>
      <c r="BD412" s="70" t="str">
        <f>IF(AX412&amp;AY412="","",MAX(BD$12:BD411)+1)</f>
        <v/>
      </c>
      <c r="BE412" s="249" t="str">
        <f t="shared" si="504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5"/>
        <v/>
      </c>
      <c r="BI412" s="30" t="str">
        <f t="shared" si="506"/>
        <v/>
      </c>
      <c r="BJ412" s="70" t="str">
        <f t="shared" si="507"/>
        <v/>
      </c>
      <c r="BK412" s="51" t="str">
        <f t="shared" si="508"/>
        <v/>
      </c>
      <c r="BL412" s="43" t="s">
        <v>0</v>
      </c>
      <c r="BM412" s="50" t="str">
        <f t="shared" si="509"/>
        <v/>
      </c>
      <c r="BN412" s="30" t="str">
        <f t="shared" si="510"/>
        <v/>
      </c>
      <c r="BO412" s="70" t="str">
        <f t="shared" si="511"/>
        <v/>
      </c>
      <c r="BP412" s="70" t="str">
        <f t="shared" si="472"/>
        <v/>
      </c>
      <c r="BQ412" s="30" t="str">
        <f t="shared" si="473"/>
        <v/>
      </c>
      <c r="BR412" s="30" t="str" cm="1">
        <f t="array" ref="BR412">IFERROR(""&amp;INDEX(regNatjecatelj_klub,DI412),"")</f>
        <v/>
      </c>
      <c r="BS412" s="83" t="str">
        <f t="shared" si="512"/>
        <v/>
      </c>
      <c r="BT412" s="63" t="str">
        <f t="shared" si="513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4"/>
        <v/>
      </c>
      <c r="CA412" s="30" t="str">
        <f t="shared" si="515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6"/>
        <v/>
      </c>
      <c r="CE412" s="30" t="str">
        <f>IF(BX412="","",MAX(CE$12:CE411)+1)</f>
        <v/>
      </c>
      <c r="CF412" s="30" t="str">
        <f t="shared" si="517"/>
        <v/>
      </c>
      <c r="CG412" s="63" t="str">
        <f t="shared" si="518"/>
        <v/>
      </c>
      <c r="CH412" s="43" t="s">
        <v>0</v>
      </c>
      <c r="CI412" s="17" t="str">
        <f t="shared" si="519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20"/>
        <v/>
      </c>
      <c r="CP412" s="70" t="str">
        <f t="shared" si="521"/>
        <v/>
      </c>
      <c r="CQ412" s="218" t="str">
        <f t="shared" si="522"/>
        <v/>
      </c>
      <c r="CR412" s="219" t="str">
        <f t="shared" si="470"/>
        <v/>
      </c>
      <c r="CS412" s="151" t="str">
        <f t="shared" si="474"/>
        <v/>
      </c>
      <c r="CT412" s="43" t="s">
        <v>0</v>
      </c>
      <c r="CU412" s="277" t="str">
        <f t="shared" si="523"/>
        <v xml:space="preserve">
</v>
      </c>
      <c r="CV412" s="43" t="s">
        <v>0</v>
      </c>
      <c r="CW412" s="239" t="str">
        <f t="shared" si="475"/>
        <v/>
      </c>
      <c r="CX412" s="43" t="s">
        <v>0</v>
      </c>
      <c r="CY412" s="120" t="str">
        <f t="shared" si="476"/>
        <v/>
      </c>
      <c r="CZ412" s="43" t="s">
        <v>0</v>
      </c>
      <c r="DA412" s="50" t="str">
        <f t="shared" si="477"/>
        <v/>
      </c>
      <c r="DB412" s="63" t="str">
        <f t="shared" si="478"/>
        <v/>
      </c>
      <c r="DC412" s="43" t="s">
        <v>0</v>
      </c>
      <c r="DD412" s="17" t="str">
        <f t="shared" si="524"/>
        <v/>
      </c>
      <c r="DE412" s="43" t="s">
        <v>0</v>
      </c>
      <c r="DF412" s="17" t="str">
        <f t="shared" si="525"/>
        <v/>
      </c>
      <c r="DG412" s="43" t="s">
        <v>0</v>
      </c>
      <c r="DH412" s="50" t="str">
        <f t="shared" si="526"/>
        <v/>
      </c>
      <c r="DI412" s="51" t="str">
        <f t="shared" si="527"/>
        <v/>
      </c>
      <c r="DJ412" s="43" t="s">
        <v>0</v>
      </c>
      <c r="DK412" s="50" t="str">
        <f t="shared" si="528"/>
        <v/>
      </c>
      <c r="DL412" s="51" t="str">
        <f t="shared" si="529"/>
        <v/>
      </c>
      <c r="DM412" s="43" t="s">
        <v>0</v>
      </c>
      <c r="DN412" s="50" t="str">
        <f t="shared" si="530"/>
        <v/>
      </c>
      <c r="DO412" s="51" t="str">
        <f t="shared" si="531"/>
        <v/>
      </c>
      <c r="DP412" s="43" t="s">
        <v>0</v>
      </c>
      <c r="DQ412" s="55" t="str">
        <f t="shared" si="532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3"/>
        <v/>
      </c>
      <c r="DU412" s="70" t="str">
        <f t="shared" si="479"/>
        <v/>
      </c>
      <c r="DV412" s="70" t="str">
        <f t="shared" si="534"/>
        <v/>
      </c>
      <c r="DW412" s="70" t="str">
        <f t="shared" si="535"/>
        <v/>
      </c>
      <c r="DX412" s="63" t="str">
        <f t="shared" si="536"/>
        <v/>
      </c>
      <c r="DY412" s="43" t="s">
        <v>0</v>
      </c>
      <c r="DZ412" s="55" t="str">
        <f>IF(AN412="","",MAX(DZ$12:DZ411)+1)</f>
        <v/>
      </c>
      <c r="EA412" s="70" t="str">
        <f t="shared" si="537"/>
        <v/>
      </c>
      <c r="EB412" s="70" t="str">
        <f t="shared" si="538"/>
        <v/>
      </c>
      <c r="EC412" s="70" t="str">
        <f t="shared" si="539"/>
        <v/>
      </c>
      <c r="ED412" s="70" t="str">
        <f t="shared" si="540"/>
        <v/>
      </c>
      <c r="EE412" s="70" t="str">
        <f t="shared" si="480"/>
        <v/>
      </c>
      <c r="EF412" s="70" t="str">
        <f t="shared" si="541"/>
        <v/>
      </c>
      <c r="EG412" s="70" t="str">
        <f t="shared" si="542"/>
        <v/>
      </c>
      <c r="EH412" s="70" t="str">
        <f t="shared" si="481"/>
        <v/>
      </c>
      <c r="EI412" s="70" t="str">
        <f t="shared" si="543"/>
        <v/>
      </c>
      <c r="EJ412" s="51" t="str">
        <f t="shared" si="544"/>
        <v/>
      </c>
      <c r="EK412" s="43" t="s">
        <v>0</v>
      </c>
      <c r="EL412" s="17" t="str">
        <f t="shared" si="545"/>
        <v/>
      </c>
      <c r="EM412" s="43" t="s">
        <v>0</v>
      </c>
      <c r="EN412" s="17" t="str">
        <f t="shared" si="482"/>
        <v/>
      </c>
      <c r="EO412" s="43" t="s">
        <v>0</v>
      </c>
      <c r="EP412" s="168" t="str">
        <f t="shared" si="546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30" sqref="G30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30" t="s">
        <v>46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2"/>
    </row>
    <row r="3" spans="1:26" ht="15.75" thickBot="1" x14ac:dyDescent="0.3"/>
    <row r="4" spans="1:26" ht="21.75" thickBot="1" x14ac:dyDescent="0.4">
      <c r="B4" s="333" t="s">
        <v>143</v>
      </c>
      <c r="C4" s="334"/>
      <c r="D4" s="334"/>
      <c r="E4" s="335"/>
      <c r="F4" t="s">
        <v>0</v>
      </c>
      <c r="G4" s="339" t="s">
        <v>144</v>
      </c>
      <c r="H4" s="340"/>
      <c r="J4" s="333" t="s">
        <v>158</v>
      </c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5"/>
      <c r="W4" s="336" t="s">
        <v>47</v>
      </c>
      <c r="X4" s="337"/>
      <c r="Y4" s="338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224</v>
      </c>
      <c r="O7" s="229">
        <f>data_max_staza_id</f>
        <v>224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</v>
      </c>
      <c r="D8" s="24" t="str">
        <f>IF(csv!F3="","",csv!AP3&amp;"–"&amp;csv!AQ3&amp;"–"&amp;csv!AR3)</f>
        <v>1.68–20–15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55–33–44–56–40–41–42–45–33–50–48–47–57–53–100––––––––––––––</v>
      </c>
      <c r="F8" t="s">
        <v>0</v>
      </c>
      <c r="G8" s="94" t="s">
        <v>864</v>
      </c>
      <c r="H8" s="96" t="s">
        <v>864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225</v>
      </c>
      <c r="O8" s="68">
        <f>IF(N8="","",IF(N8&lt;&gt;N7,N8,""))</f>
        <v>225</v>
      </c>
      <c r="P8" s="24" t="str">
        <f t="shared" ref="P8:P39" si="3">IF(L8="","",IF(H8&lt;&gt;H9,L8,L8&amp;" – "&amp;P9))</f>
        <v>M21 – M20</v>
      </c>
      <c r="Q8" s="233" t="str">
        <f t="shared" ref="Q8:Q39" si="4">IF(O8="","",INDEX(csv,MATCH($G8,nat_kategorija,0),41))</f>
        <v>2.52</v>
      </c>
      <c r="R8" s="233">
        <f>IF(Q8="","",VALUE(SUBSTITUTE(Q8,".",","))*1000)</f>
        <v>2520</v>
      </c>
      <c r="S8" s="233" t="str">
        <f t="shared" ref="S8:S39" si="5">IF(O8="","",INDEX(csv,MATCH($G8,nat_kategorija,0),42))</f>
        <v>30</v>
      </c>
      <c r="T8" s="233" t="str">
        <f t="shared" ref="T8:T39" si="6">IF(O8="","",INDEX(csv,MATCH($G8,nat_kategorija,0),43))</f>
        <v>23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(225,1021,'M21 – M20',2520,30,23,1);</v>
      </c>
      <c r="X8" t="s">
        <v>0</v>
      </c>
      <c r="Y8" s="235" t="str">
        <f t="shared" ref="Y8:Y56" si="9">W8&amp;IF(Y9="","","
"&amp;Y9)</f>
        <v>INSERT INTO staza (id,trka_id,naziv,duljina,uspon,broj_kontrola,rbr) VALUES (225,1021,'M21 – M20',2520,30,23,1);
INSERT INTO staza (id,trka_id,naziv,duljina,uspon,broj_kontrola,rbr) VALUES (226,1021,'Ž21',2040,20,20,2);
INSERT INTO staza (id,trka_id,naziv,duljina,uspon,broj_kontrola,rbr) VALUES (227,1021,'M65',1580,20,17,3);
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</v>
      </c>
      <c r="D9" s="27" t="str">
        <f>IF(csv!F4="","",csv!AP4&amp;"–"&amp;csv!AQ4&amp;"–"&amp;csv!AR4)</f>
        <v>1.68–20–15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55–33–44–56–40–41–42–45–33–50–48–47–57–53–100––––––––––––––</v>
      </c>
      <c r="F9" t="s">
        <v>0</v>
      </c>
      <c r="G9" s="97" t="s">
        <v>2652</v>
      </c>
      <c r="H9" s="99" t="s">
        <v>864</v>
      </c>
      <c r="J9" s="236">
        <f t="shared" si="0"/>
        <v>1</v>
      </c>
      <c r="L9" s="48" t="str">
        <f t="shared" si="1"/>
        <v>M20</v>
      </c>
      <c r="M9" s="69">
        <f t="shared" si="2"/>
        <v>7</v>
      </c>
      <c r="N9" s="69">
        <f>IF(H9="","",IF(COUNTIF(H$7:H8,H9)=0,MAX(N$7:N8)+1,MAX(N$7:N8)))</f>
        <v>225</v>
      </c>
      <c r="O9" s="69" t="str">
        <f t="shared" ref="O9:O72" si="10">IF(N9="","",IF(N9&lt;&gt;N8,N9,""))</f>
        <v/>
      </c>
      <c r="P9" s="27" t="str">
        <f t="shared" si="3"/>
        <v>M20</v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>
        <f t="shared" si="7"/>
        <v>7</v>
      </c>
      <c r="W9" s="16" t="str">
        <f t="shared" si="8"/>
        <v/>
      </c>
      <c r="X9" t="s">
        <v>0</v>
      </c>
      <c r="Y9" s="238" t="str">
        <f t="shared" si="9"/>
        <v xml:space="preserve">
INSERT INTO staza (id,trka_id,naziv,duljina,uspon,broj_kontrola,rbr) VALUES (226,1021,'Ž21',2040,20,20,2);
INSERT INTO staza (id,trka_id,naziv,duljina,uspon,broj_kontrola,rbr) VALUES (227,1021,'M65',1580,20,17,3);
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</v>
      </c>
      <c r="D10" s="27" t="str">
        <f>IF(csv!F5="","",csv!AP5&amp;"–"&amp;csv!AQ5&amp;"–"&amp;csv!AR5)</f>
        <v>1.68–20–15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55–33–44–56–40–41–42–45–33–50–48–47–57–53–100––––––––––––––</v>
      </c>
      <c r="F10" t="s">
        <v>0</v>
      </c>
      <c r="G10" s="97" t="s">
        <v>2252</v>
      </c>
      <c r="H10" s="99" t="s">
        <v>2253</v>
      </c>
      <c r="J10" s="236">
        <f t="shared" si="0"/>
        <v>2</v>
      </c>
      <c r="L10" s="48" t="str">
        <f t="shared" si="1"/>
        <v>Ž21</v>
      </c>
      <c r="M10" s="69">
        <f t="shared" si="2"/>
        <v>2</v>
      </c>
      <c r="N10" s="69">
        <f>IF(H10="","",IF(COUNTIF(H$7:H9,H10)=0,MAX(N$7:N9)+1,MAX(N$7:N9)))</f>
        <v>226</v>
      </c>
      <c r="O10" s="69">
        <f t="shared" si="10"/>
        <v>226</v>
      </c>
      <c r="P10" s="27" t="str">
        <f t="shared" si="3"/>
        <v>Ž21</v>
      </c>
      <c r="Q10" s="237" t="str">
        <f t="shared" si="4"/>
        <v>2.04</v>
      </c>
      <c r="R10" s="237">
        <f t="shared" si="11"/>
        <v>2040</v>
      </c>
      <c r="S10" s="237" t="str">
        <f t="shared" si="5"/>
        <v>20</v>
      </c>
      <c r="T10" s="237" t="str">
        <f t="shared" si="6"/>
        <v>20</v>
      </c>
      <c r="U10" s="28">
        <f t="shared" si="7"/>
        <v>2</v>
      </c>
      <c r="W10" s="16" t="str">
        <f t="shared" si="8"/>
        <v>INSERT INTO staza (id,trka_id,naziv,duljina,uspon,broj_kontrola,rbr) VALUES (226,1021,'Ž21',2040,20,20,2);</v>
      </c>
      <c r="X10" t="s">
        <v>0</v>
      </c>
      <c r="Y10" s="16" t="str">
        <f t="shared" si="9"/>
        <v>INSERT INTO staza (id,trka_id,naziv,duljina,uspon,broj_kontrola,rbr) VALUES (226,1021,'Ž21',2040,20,20,2);
INSERT INTO staza (id,trka_id,naziv,duljina,uspon,broj_kontrola,rbr) VALUES (227,1021,'M65',1580,20,17,3);
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</v>
      </c>
      <c r="D11" s="27" t="str">
        <f>IF(csv!F6="","",csv!AP6&amp;"–"&amp;csv!AQ6&amp;"–"&amp;csv!AR6)</f>
        <v>1.68–20–15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55–33–44–56–40–41–42–45–33–50–48–47–57–53–100––––––––––––––</v>
      </c>
      <c r="F11" t="s">
        <v>0</v>
      </c>
      <c r="G11" s="97" t="s">
        <v>1767</v>
      </c>
      <c r="H11" s="99" t="s">
        <v>1767</v>
      </c>
      <c r="J11" s="236">
        <f t="shared" si="0"/>
        <v>3</v>
      </c>
      <c r="L11" s="48" t="str">
        <f t="shared" si="1"/>
        <v>M65</v>
      </c>
      <c r="M11" s="69">
        <f t="shared" si="2"/>
        <v>3</v>
      </c>
      <c r="N11" s="69">
        <f>IF(H11="","",IF(COUNTIF(H$7:H10,H11)=0,MAX(N$7:N10)+1,MAX(N$7:N10)))</f>
        <v>227</v>
      </c>
      <c r="O11" s="69">
        <f t="shared" si="10"/>
        <v>227</v>
      </c>
      <c r="P11" s="27" t="str">
        <f t="shared" si="3"/>
        <v>M65</v>
      </c>
      <c r="Q11" s="237" t="str">
        <f>IF(O11="","",INDEX(csv,MATCH($G11,nat_kategorija,0),41))</f>
        <v>1.58</v>
      </c>
      <c r="R11" s="237">
        <f>IF(Q11="","",VALUE(SUBSTITUTE(Q11,".",","))*1000)</f>
        <v>1580</v>
      </c>
      <c r="S11" s="237" t="str">
        <f>IF(O11="","",INDEX(csv,MATCH($G11,nat_kategorija,0),42))</f>
        <v>20</v>
      </c>
      <c r="T11" s="237" t="str">
        <f t="shared" si="6"/>
        <v>17</v>
      </c>
      <c r="U11" s="28">
        <f t="shared" si="7"/>
        <v>3</v>
      </c>
      <c r="W11" s="16" t="str">
        <f t="shared" si="8"/>
        <v>INSERT INTO staza (id,trka_id,naziv,duljina,uspon,broj_kontrola,rbr) VALUES (227,1021,'M65',1580,20,17,3);</v>
      </c>
      <c r="X11" t="s">
        <v>0</v>
      </c>
      <c r="Y11" s="16" t="str">
        <f t="shared" si="9"/>
        <v>INSERT INTO staza (id,trka_id,naziv,duljina,uspon,broj_kontrola,rbr) VALUES (227,1021,'M65',1580,20,17,3);
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</v>
      </c>
      <c r="D12" s="27" t="str">
        <f>IF(csv!F7="","",csv!AP7&amp;"–"&amp;csv!AQ7&amp;"–"&amp;csv!AR7)</f>
        <v>1.68–20–15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55–33–44–56–40–41–42–45–33–50–48–47–57–53–100––––––––––––––</v>
      </c>
      <c r="F12" t="s">
        <v>0</v>
      </c>
      <c r="G12" s="97" t="s">
        <v>1614</v>
      </c>
      <c r="H12" s="99" t="s">
        <v>1614</v>
      </c>
      <c r="J12" s="236">
        <f t="shared" si="0"/>
        <v>4</v>
      </c>
      <c r="L12" s="48" t="str">
        <f t="shared" si="1"/>
        <v>M55</v>
      </c>
      <c r="M12" s="69">
        <f t="shared" si="2"/>
        <v>4</v>
      </c>
      <c r="N12" s="69">
        <f>IF(H12="","",IF(COUNTIF(H$7:H11,H12)=0,MAX(N$7:N11)+1,MAX(N$7:N11)))</f>
        <v>228</v>
      </c>
      <c r="O12" s="69">
        <f t="shared" si="10"/>
        <v>228</v>
      </c>
      <c r="P12" s="27" t="str">
        <f t="shared" si="3"/>
        <v>M55</v>
      </c>
      <c r="Q12" s="237" t="str">
        <f>IF(O12="","",INDEX(csv,MATCH($G12,nat_kategorija,0),41))</f>
        <v>1.76</v>
      </c>
      <c r="R12" s="237">
        <f>IF(Q12="","",VALUE(SUBSTITUTE(Q12,".",","))*1000)</f>
        <v>1760</v>
      </c>
      <c r="S12" s="237" t="str">
        <f>IF(O12="","",INDEX(csv,MATCH($G12,nat_kategorija,0),42))</f>
        <v>20</v>
      </c>
      <c r="T12" s="237" t="str">
        <f t="shared" si="6"/>
        <v>17</v>
      </c>
      <c r="U12" s="28">
        <f t="shared" si="7"/>
        <v>4</v>
      </c>
      <c r="W12" s="16" t="str">
        <f t="shared" si="8"/>
        <v>INSERT INTO staza (id,trka_id,naziv,duljina,uspon,broj_kontrola,rbr) VALUES (228,1021,'M55',1760,20,17,4);</v>
      </c>
      <c r="X12" t="s">
        <v>0</v>
      </c>
      <c r="Y12" s="16" t="str">
        <f t="shared" si="9"/>
        <v>INSERT INTO staza (id,trka_id,naziv,duljina,uspon,broj_kontrola,rbr) VALUES (228,1021,'M55',1760,20,17,4);
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</v>
      </c>
      <c r="D13" s="27" t="str">
        <f>IF(csv!F8="","",csv!AP8&amp;"–"&amp;csv!AQ8&amp;"–"&amp;csv!AR8)</f>
        <v>1.68–20–15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55–33–44–56–40–41–42–45–33–50–48–47–57–53–100––––––––––––––</v>
      </c>
      <c r="F13" t="s">
        <v>0</v>
      </c>
      <c r="G13" s="97" t="s">
        <v>1488</v>
      </c>
      <c r="H13" s="99" t="s">
        <v>1488</v>
      </c>
      <c r="J13" s="236">
        <f t="shared" si="0"/>
        <v>5</v>
      </c>
      <c r="L13" s="48" t="str">
        <f t="shared" si="1"/>
        <v>M45</v>
      </c>
      <c r="M13" s="69">
        <f t="shared" si="2"/>
        <v>5</v>
      </c>
      <c r="N13" s="69">
        <f>IF(H13="","",IF(COUNTIF(H$7:H12,H13)=0,MAX(N$7:N12)+1,MAX(N$7:N12)))</f>
        <v>229</v>
      </c>
      <c r="O13" s="69">
        <f t="shared" si="10"/>
        <v>229</v>
      </c>
      <c r="P13" s="27" t="str">
        <f t="shared" si="3"/>
        <v>M45</v>
      </c>
      <c r="Q13" s="237" t="str">
        <f>IF(O13="","",INDEX(csv,MATCH($G13,nat_kategorija,0),41))</f>
        <v>1.92</v>
      </c>
      <c r="R13" s="237">
        <f>IF(Q13="","",VALUE(SUBSTITUTE(Q13,".",","))*1000)</f>
        <v>1920</v>
      </c>
      <c r="S13" s="237" t="str">
        <f>IF(O13="","",INDEX(csv,MATCH($G13,nat_kategorija,0),42))</f>
        <v>20</v>
      </c>
      <c r="T13" s="237" t="str">
        <f t="shared" si="6"/>
        <v>18</v>
      </c>
      <c r="U13" s="28">
        <f t="shared" si="7"/>
        <v>5</v>
      </c>
      <c r="W13" s="16" t="str">
        <f t="shared" si="8"/>
        <v>INSERT INTO staza (id,trka_id,naziv,duljina,uspon,broj_kontrola,rbr) VALUES (229,1021,'M45',1920,20,18,5);</v>
      </c>
      <c r="X13" t="s">
        <v>0</v>
      </c>
      <c r="Y13" s="16" t="str">
        <f t="shared" si="9"/>
        <v>INSERT INTO staza (id,trka_id,naziv,duljina,uspon,broj_kontrola,rbr) VALUES (229,1021,'M45',1920,20,18,5);
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</v>
      </c>
      <c r="D14" s="27" t="str">
        <f>IF(csv!F9="","",csv!AP9&amp;"–"&amp;csv!AQ9&amp;"–"&amp;csv!AR9)</f>
        <v>1.68–20–15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55–33–44–56–40–41–42–45–33–50–48–47–57–53–100––––––––––––––</v>
      </c>
      <c r="F14" t="s">
        <v>0</v>
      </c>
      <c r="G14" s="97" t="s">
        <v>1313</v>
      </c>
      <c r="H14" s="99" t="s">
        <v>1313</v>
      </c>
      <c r="J14" s="236">
        <f t="shared" si="0"/>
        <v>6</v>
      </c>
      <c r="L14" s="48" t="str">
        <f t="shared" si="1"/>
        <v>M35</v>
      </c>
      <c r="M14" s="69">
        <f t="shared" si="2"/>
        <v>6</v>
      </c>
      <c r="N14" s="69">
        <f>IF(H14="","",IF(COUNTIF(H$7:H13,H14)=0,MAX(N$7:N13)+1,MAX(N$7:N13)))</f>
        <v>230</v>
      </c>
      <c r="O14" s="69">
        <f t="shared" si="10"/>
        <v>230</v>
      </c>
      <c r="P14" s="27" t="str">
        <f t="shared" si="3"/>
        <v>M35</v>
      </c>
      <c r="Q14" s="237" t="str">
        <f>IF(O14="","",INDEX(csv,MATCH($G14,nat_kategorija,0),41))</f>
        <v>2.19</v>
      </c>
      <c r="R14" s="237">
        <f>IF(Q14="","",VALUE(SUBSTITUTE(Q14,".",","))*1000)</f>
        <v>2190</v>
      </c>
      <c r="S14" s="237" t="str">
        <f>IF(O14="","",INDEX(csv,MATCH($G14,nat_kategorija,0),42))</f>
        <v>25</v>
      </c>
      <c r="T14" s="237" t="str">
        <f t="shared" si="6"/>
        <v>22</v>
      </c>
      <c r="U14" s="28">
        <f t="shared" si="7"/>
        <v>6</v>
      </c>
      <c r="W14" s="16" t="str">
        <f t="shared" si="8"/>
        <v>INSERT INTO staza (id,trka_id,naziv,duljina,uspon,broj_kontrola,rbr) VALUES (230,1021,'M35',2190,25,22,6);</v>
      </c>
      <c r="X14" t="s">
        <v>0</v>
      </c>
      <c r="Y14" s="16" t="str">
        <f t="shared" si="9"/>
        <v>INSERT INTO staza (id,trka_id,naziv,duljina,uspon,broj_kontrola,rbr) VALUES (230,1021,'M35',2190,25,22,6);
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</v>
      </c>
      <c r="D15" s="27" t="str">
        <f>IF(csv!F10="","",csv!AP10&amp;"–"&amp;csv!AQ10&amp;"–"&amp;csv!AR10)</f>
        <v>1.68–20–15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55–33–44–56–40–41–42–45–33–50–48–47–57–53–100––––––––––––––</v>
      </c>
      <c r="F15" t="s">
        <v>0</v>
      </c>
      <c r="G15" s="97" t="s">
        <v>619</v>
      </c>
      <c r="H15" s="99" t="s">
        <v>619</v>
      </c>
      <c r="J15" s="236">
        <f t="shared" si="0"/>
        <v>8</v>
      </c>
      <c r="L15" s="48" t="str">
        <f t="shared" si="1"/>
        <v>M16</v>
      </c>
      <c r="M15" s="69">
        <f t="shared" si="2"/>
        <v>8</v>
      </c>
      <c r="N15" s="69">
        <f>IF(H15="","",IF(COUNTIF(H$7:H14,H15)=0,MAX(N$7:N14)+1,MAX(N$7:N14)))</f>
        <v>231</v>
      </c>
      <c r="O15" s="69">
        <f t="shared" si="10"/>
        <v>231</v>
      </c>
      <c r="P15" s="27" t="str">
        <f t="shared" si="3"/>
        <v>M16</v>
      </c>
      <c r="Q15" s="237" t="str">
        <f>IF(O15="","",INDEX(csv,MATCH($G15,nat_kategorija,0),41))</f>
        <v>1.84</v>
      </c>
      <c r="R15" s="237">
        <f>IF(Q15="","",VALUE(SUBSTITUTE(Q15,".",","))*1000)</f>
        <v>1840</v>
      </c>
      <c r="S15" s="237" t="str">
        <f>IF(O15="","",INDEX(csv,MATCH($G15,nat_kategorija,0),42))</f>
        <v>20</v>
      </c>
      <c r="T15" s="237" t="str">
        <f t="shared" si="6"/>
        <v>19</v>
      </c>
      <c r="U15" s="28">
        <f t="shared" si="7"/>
        <v>8</v>
      </c>
      <c r="W15" s="16" t="str">
        <f t="shared" si="8"/>
        <v>INSERT INTO staza (id,trka_id,naziv,duljina,uspon,broj_kontrola,rbr) VALUES (231,1021,'M16',1840,20,19,8);</v>
      </c>
      <c r="X15" t="s">
        <v>0</v>
      </c>
      <c r="Y15" s="16" t="str">
        <f t="shared" si="9"/>
        <v>INSERT INTO staza (id,trka_id,naziv,duljina,uspon,broj_kontrola,rbr) VALUES (231,1021,'M16',1840,20,19,8);
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</v>
      </c>
      <c r="D16" s="27" t="str">
        <f>IF(csv!F11="","",csv!AP11&amp;"–"&amp;csv!AQ11&amp;"–"&amp;csv!AR11)</f>
        <v>1.68–20–15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55–33–44–56–40–41–42–45–––––57–53–100––––––––––––––</v>
      </c>
      <c r="F16" t="s">
        <v>0</v>
      </c>
      <c r="G16" s="97" t="s">
        <v>387</v>
      </c>
      <c r="H16" s="99" t="s">
        <v>387</v>
      </c>
      <c r="J16" s="236">
        <f t="shared" si="0"/>
        <v>9</v>
      </c>
      <c r="L16" s="48" t="str">
        <f t="shared" si="1"/>
        <v>M12</v>
      </c>
      <c r="M16" s="69">
        <f t="shared" si="2"/>
        <v>9</v>
      </c>
      <c r="N16" s="69">
        <f>IF(H16="","",IF(COUNTIF(H$7:H15,H16)=0,MAX(N$7:N15)+1,MAX(N$7:N15)))</f>
        <v>232</v>
      </c>
      <c r="O16" s="69">
        <f t="shared" si="10"/>
        <v>232</v>
      </c>
      <c r="P16" s="27" t="str">
        <f t="shared" si="3"/>
        <v>M12</v>
      </c>
      <c r="Q16" s="237" t="str">
        <f t="shared" si="4"/>
        <v>1.68</v>
      </c>
      <c r="R16" s="237">
        <f t="shared" si="11"/>
        <v>1680</v>
      </c>
      <c r="S16" s="237" t="str">
        <f t="shared" si="5"/>
        <v>20</v>
      </c>
      <c r="T16" s="237" t="str">
        <f t="shared" si="6"/>
        <v>15</v>
      </c>
      <c r="U16" s="28">
        <f t="shared" si="7"/>
        <v>9</v>
      </c>
      <c r="W16" s="16" t="str">
        <f t="shared" si="8"/>
        <v>INSERT INTO staza (id,trka_id,naziv,duljina,uspon,broj_kontrola,rbr) VALUES (232,1021,'M12',1680,20,15,9);</v>
      </c>
      <c r="X16" t="s">
        <v>0</v>
      </c>
      <c r="Y16" s="16" t="str">
        <f t="shared" si="9"/>
        <v>INSERT INTO staza (id,trka_id,naziv,duljina,uspon,broj_kontrola,rbr) VALUES (232,1021,'M12',1680,20,15,9);
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6" t="s">
        <v>0</v>
      </c>
    </row>
    <row r="17" spans="1:26" x14ac:dyDescent="0.25">
      <c r="A17" t="s">
        <v>0</v>
      </c>
      <c r="B17" s="48" t="str">
        <f>IF(csv!F12="","",csv!T12)</f>
        <v>M12</v>
      </c>
      <c r="C17" s="27" t="str">
        <f>IF(csv!F12="","",csv!AO12)</f>
        <v>M12</v>
      </c>
      <c r="D17" s="27" t="str">
        <f>IF(csv!F12="","",csv!AP12&amp;"–"&amp;csv!AQ12&amp;"–"&amp;csv!AR12)</f>
        <v>1.68–20–15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55––––––––––––57–53–100––––––––––––––</v>
      </c>
      <c r="F17" t="s">
        <v>0</v>
      </c>
      <c r="G17" s="97" t="s">
        <v>2634</v>
      </c>
      <c r="H17" s="99" t="s">
        <v>2635</v>
      </c>
      <c r="J17" s="236">
        <f t="shared" si="0"/>
        <v>10</v>
      </c>
      <c r="L17" s="48" t="str">
        <f t="shared" si="1"/>
        <v>Ž65</v>
      </c>
      <c r="M17" s="69">
        <f t="shared" si="2"/>
        <v>10</v>
      </c>
      <c r="N17" s="69">
        <f>IF(H17="","",IF(COUNTIF(H$7:H16,H17)=0,MAX(N$7:N16)+1,MAX(N$7:N16)))</f>
        <v>233</v>
      </c>
      <c r="O17" s="69">
        <f t="shared" si="10"/>
        <v>233</v>
      </c>
      <c r="P17" s="27" t="str">
        <f t="shared" si="3"/>
        <v>Ž65</v>
      </c>
      <c r="Q17" s="237" t="str">
        <f t="shared" si="4"/>
        <v>1.51</v>
      </c>
      <c r="R17" s="237">
        <f t="shared" si="11"/>
        <v>1510</v>
      </c>
      <c r="S17" s="237" t="str">
        <f t="shared" si="5"/>
        <v>20</v>
      </c>
      <c r="T17" s="237" t="str">
        <f t="shared" si="6"/>
        <v>15</v>
      </c>
      <c r="U17" s="28">
        <f t="shared" si="7"/>
        <v>10</v>
      </c>
      <c r="W17" s="16" t="str">
        <f t="shared" si="8"/>
        <v>INSERT INTO staza (id,trka_id,naziv,duljina,uspon,broj_kontrola,rbr) VALUES (233,1021,'Ž65',1510,20,15,10);</v>
      </c>
      <c r="X17" t="s">
        <v>0</v>
      </c>
      <c r="Y17" s="16" t="str">
        <f t="shared" si="9"/>
        <v>INSERT INTO staza (id,trka_id,naziv,duljina,uspon,broj_kontrola,rbr) VALUES (233,1021,'Ž65',1510,20,15,10);
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M16</v>
      </c>
      <c r="D18" s="27" t="str">
        <f>IF(csv!F13="","",csv!AP13&amp;"–"&amp;csv!AQ13&amp;"–"&amp;csv!AR13)</f>
        <v>1.84–20–19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32–55–49–33–62–44–60–56–40–42–45–33–47–48–63–52–53–54–100––––––––––</v>
      </c>
      <c r="F18" t="s">
        <v>0</v>
      </c>
      <c r="G18" s="97" t="s">
        <v>2585</v>
      </c>
      <c r="H18" s="99" t="s">
        <v>2586</v>
      </c>
      <c r="J18" s="236">
        <f t="shared" si="0"/>
        <v>11</v>
      </c>
      <c r="L18" s="48" t="str">
        <f t="shared" si="1"/>
        <v>Ž55</v>
      </c>
      <c r="M18" s="69">
        <f t="shared" si="2"/>
        <v>11</v>
      </c>
      <c r="N18" s="69">
        <f>IF(H18="","",IF(COUNTIF(H$7:H17,H18)=0,MAX(N$7:N17)+1,MAX(N$7:N17)))</f>
        <v>234</v>
      </c>
      <c r="O18" s="69">
        <f t="shared" si="10"/>
        <v>234</v>
      </c>
      <c r="P18" s="27" t="str">
        <f t="shared" si="3"/>
        <v>Ž55</v>
      </c>
      <c r="Q18" s="237" t="str">
        <f t="shared" si="4"/>
        <v>1.66</v>
      </c>
      <c r="R18" s="237">
        <f t="shared" si="11"/>
        <v>1660</v>
      </c>
      <c r="S18" s="237" t="str">
        <f t="shared" si="5"/>
        <v>20</v>
      </c>
      <c r="T18" s="237" t="str">
        <f t="shared" si="6"/>
        <v>16</v>
      </c>
      <c r="U18" s="28">
        <f t="shared" si="7"/>
        <v>11</v>
      </c>
      <c r="W18" s="16" t="str">
        <f t="shared" si="8"/>
        <v>INSERT INTO staza (id,trka_id,naziv,duljina,uspon,broj_kontrola,rbr) VALUES (234,1021,'Ž55',1660,20,16,11);</v>
      </c>
      <c r="X18" t="s">
        <v>0</v>
      </c>
      <c r="Y18" s="16" t="str">
        <f t="shared" si="9"/>
        <v>INSERT INTO staza (id,trka_id,naziv,duljina,uspon,broj_kontrola,rbr) VALUES (234,1021,'Ž55',1660,20,16,11);
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M16</v>
      </c>
      <c r="D19" s="27" t="str">
        <f>IF(csv!F14="","",csv!AP14&amp;"–"&amp;csv!AQ14&amp;"–"&amp;csv!AR14)</f>
        <v>1.84–20–19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32–55–49–33–62–44–60–56–40–42–45–33–47–48–63–52–53–54–100––––––––––</v>
      </c>
      <c r="F19" t="s">
        <v>0</v>
      </c>
      <c r="G19" s="97" t="s">
        <v>2463</v>
      </c>
      <c r="H19" s="99" t="s">
        <v>2464</v>
      </c>
      <c r="J19" s="236">
        <f t="shared" si="0"/>
        <v>12</v>
      </c>
      <c r="L19" s="48" t="str">
        <f t="shared" si="1"/>
        <v>Ž45</v>
      </c>
      <c r="M19" s="69">
        <f t="shared" si="2"/>
        <v>12</v>
      </c>
      <c r="N19" s="69">
        <f>IF(H19="","",IF(COUNTIF(H$7:H18,H19)=0,MAX(N$7:N18)+1,MAX(N$7:N18)))</f>
        <v>235</v>
      </c>
      <c r="O19" s="69">
        <f t="shared" si="10"/>
        <v>235</v>
      </c>
      <c r="P19" s="27" t="str">
        <f t="shared" si="3"/>
        <v>Ž45</v>
      </c>
      <c r="Q19" s="237" t="str">
        <f t="shared" si="4"/>
        <v>1.77</v>
      </c>
      <c r="R19" s="237">
        <f t="shared" si="11"/>
        <v>1770</v>
      </c>
      <c r="S19" s="237" t="str">
        <f t="shared" si="5"/>
        <v>20</v>
      </c>
      <c r="T19" s="237" t="str">
        <f t="shared" si="6"/>
        <v>16</v>
      </c>
      <c r="U19" s="28">
        <f t="shared" si="7"/>
        <v>12</v>
      </c>
      <c r="W19" s="16" t="str">
        <f t="shared" si="8"/>
        <v>INSERT INTO staza (id,trka_id,naziv,duljina,uspon,broj_kontrola,rbr) VALUES (235,1021,'Ž45',1770,20,16,12);</v>
      </c>
      <c r="X19" t="s">
        <v>0</v>
      </c>
      <c r="Y19" s="16" t="str">
        <f t="shared" si="9"/>
        <v>INSERT INTO staza (id,trka_id,naziv,duljina,uspon,broj_kontrola,rbr) VALUES (235,1021,'Ž45',1770,20,16,12);
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M16</v>
      </c>
      <c r="D20" s="27" t="str">
        <f>IF(csv!F15="","",csv!AP15&amp;"–"&amp;csv!AQ15&amp;"–"&amp;csv!AR15)</f>
        <v>1.84–20–19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32–55–49–33–62–44–60–56–40–42–45–33–47–48–63–52–53–54–100––––––––––</v>
      </c>
      <c r="F20" t="s">
        <v>0</v>
      </c>
      <c r="G20" s="97" t="s">
        <v>2333</v>
      </c>
      <c r="H20" s="99" t="s">
        <v>2216</v>
      </c>
      <c r="J20" s="236">
        <f t="shared" si="0"/>
        <v>13</v>
      </c>
      <c r="L20" s="48" t="str">
        <f t="shared" si="1"/>
        <v>Ž35</v>
      </c>
      <c r="M20" s="69">
        <f t="shared" si="2"/>
        <v>13</v>
      </c>
      <c r="N20" s="69">
        <f>IF(H20="","",IF(COUNTIF(H$7:H19,H20)=0,MAX(N$7:N19)+1,MAX(N$7:N19)))</f>
        <v>236</v>
      </c>
      <c r="O20" s="69">
        <f t="shared" si="10"/>
        <v>236</v>
      </c>
      <c r="P20" s="27" t="str">
        <f t="shared" si="3"/>
        <v>Ž35 – Ž20</v>
      </c>
      <c r="Q20" s="237" t="str">
        <f t="shared" si="4"/>
        <v>1.94</v>
      </c>
      <c r="R20" s="237">
        <f t="shared" si="11"/>
        <v>1940</v>
      </c>
      <c r="S20" s="237" t="str">
        <f t="shared" si="5"/>
        <v>20</v>
      </c>
      <c r="T20" s="237" t="str">
        <f t="shared" si="6"/>
        <v>20</v>
      </c>
      <c r="U20" s="28">
        <f t="shared" si="7"/>
        <v>13</v>
      </c>
      <c r="W20" s="16" t="str">
        <f t="shared" si="8"/>
        <v>INSERT INTO staza (id,trka_id,naziv,duljina,uspon,broj_kontrola,rbr) VALUES (236,1021,'Ž35 – Ž20',1940,20,20,13);</v>
      </c>
      <c r="X20" t="s">
        <v>0</v>
      </c>
      <c r="Y20" s="16" t="str">
        <f t="shared" si="9"/>
        <v>INSERT INTO staza (id,trka_id,naziv,duljina,uspon,broj_kontrola,rbr) VALUES (236,1021,'Ž35 – Ž20',1940,20,20,13);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M16</v>
      </c>
      <c r="D21" s="27" t="str">
        <f>IF(csv!F16="","",csv!AP16&amp;"–"&amp;csv!AQ16&amp;"–"&amp;csv!AR16)</f>
        <v>1.84–20–19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32–55–49–33–62–44–60–56–40–42–45–33–47–48–63–52–53–54–100––––––––––</v>
      </c>
      <c r="F21" t="s">
        <v>0</v>
      </c>
      <c r="G21" s="97" t="s">
        <v>2215</v>
      </c>
      <c r="H21" s="99" t="s">
        <v>2216</v>
      </c>
      <c r="J21" s="236">
        <f t="shared" si="0"/>
        <v>13</v>
      </c>
      <c r="L21" s="48" t="str">
        <f t="shared" si="1"/>
        <v>Ž20</v>
      </c>
      <c r="M21" s="69">
        <f t="shared" si="2"/>
        <v>14</v>
      </c>
      <c r="N21" s="69">
        <f>IF(H21="","",IF(COUNTIF(H$7:H20,H21)=0,MAX(N$7:N20)+1,MAX(N$7:N20)))</f>
        <v>236</v>
      </c>
      <c r="O21" s="69" t="str">
        <f t="shared" si="10"/>
        <v/>
      </c>
      <c r="P21" s="27" t="str">
        <f t="shared" si="3"/>
        <v>Ž20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14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M16</v>
      </c>
      <c r="D22" s="27" t="str">
        <f>IF(csv!F17="","",csv!AP17&amp;"–"&amp;csv!AQ17&amp;"–"&amp;csv!AR17)</f>
        <v>1.84–20–19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32–55–49–33–62–44–60–56–40–42–45–33–47–48–63–52–53–54–100––––––––––</v>
      </c>
      <c r="F22" t="s">
        <v>0</v>
      </c>
      <c r="G22" s="97" t="s">
        <v>2108</v>
      </c>
      <c r="H22" s="99" t="s">
        <v>2109</v>
      </c>
      <c r="J22" s="236">
        <f t="shared" si="0"/>
        <v>15</v>
      </c>
      <c r="L22" s="48" t="str">
        <f t="shared" si="1"/>
        <v>Ž16</v>
      </c>
      <c r="M22" s="69">
        <f t="shared" si="2"/>
        <v>15</v>
      </c>
      <c r="N22" s="69">
        <f>IF(H22="","",IF(COUNTIF(H$7:H21,H22)=0,MAX(N$7:N21)+1,MAX(N$7:N21)))</f>
        <v>237</v>
      </c>
      <c r="O22" s="69">
        <f t="shared" si="10"/>
        <v>237</v>
      </c>
      <c r="P22" s="27" t="str">
        <f t="shared" si="3"/>
        <v>Ž16</v>
      </c>
      <c r="Q22" s="237" t="str">
        <f t="shared" si="4"/>
        <v>1.79</v>
      </c>
      <c r="R22" s="237">
        <f t="shared" si="11"/>
        <v>1790</v>
      </c>
      <c r="S22" s="237" t="str">
        <f t="shared" si="5"/>
        <v>20</v>
      </c>
      <c r="T22" s="237" t="str">
        <f t="shared" si="6"/>
        <v>19</v>
      </c>
      <c r="U22" s="28">
        <f t="shared" si="7"/>
        <v>15</v>
      </c>
      <c r="W22" s="16" t="str">
        <f t="shared" si="8"/>
        <v>INSERT INTO staza (id,trka_id,naziv,duljina,uspon,broj_kontrola,rbr) VALUES (237,1021,'Ž16',1790,20,19,15);</v>
      </c>
      <c r="X22" t="s">
        <v>0</v>
      </c>
      <c r="Y22" s="16" t="str">
        <f t="shared" si="9"/>
        <v>INSERT INTO staza (id,trka_id,naziv,duljina,uspon,broj_kontrola,rbr) VALUES (237,1021,'Ž16',1790,20,19,15);
INSERT INTO staza (id,trka_id,naziv,duljina,uspon,broj_kontrola,rbr) VALUES (238,1021,'Ž12',1650,20,14,16);
INSERT INTO staza (id,trka_id,naziv,duljina,uspon,broj_kontrola,rbr) VALUES (239,1021,'Otvorena',1650,20,13,17);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M16</v>
      </c>
      <c r="D23" s="27" t="str">
        <f>IF(csv!F18="","",csv!AP18&amp;"–"&amp;csv!AQ18&amp;"–"&amp;csv!AR18)</f>
        <v>1.84–20–19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32–55–49–33–62–44–60–56–40–42–45–33–47–48–63–52–53–54–100––––––––––</v>
      </c>
      <c r="F23" t="s">
        <v>0</v>
      </c>
      <c r="G23" s="97" t="s">
        <v>2009</v>
      </c>
      <c r="H23" s="99" t="s">
        <v>2009</v>
      </c>
      <c r="J23" s="236">
        <f t="shared" si="0"/>
        <v>16</v>
      </c>
      <c r="L23" s="48" t="str">
        <f t="shared" si="1"/>
        <v>Ž12</v>
      </c>
      <c r="M23" s="69">
        <f t="shared" si="2"/>
        <v>16</v>
      </c>
      <c r="N23" s="69">
        <f>IF(H23="","",IF(COUNTIF(H$7:H22,H23)=0,MAX(N$7:N22)+1,MAX(N$7:N22)))</f>
        <v>238</v>
      </c>
      <c r="O23" s="69">
        <f t="shared" si="10"/>
        <v>238</v>
      </c>
      <c r="P23" s="27" t="str">
        <f t="shared" si="3"/>
        <v>Ž12</v>
      </c>
      <c r="Q23" s="237" t="str">
        <f t="shared" si="4"/>
        <v>1.65</v>
      </c>
      <c r="R23" s="237">
        <f t="shared" si="11"/>
        <v>1650</v>
      </c>
      <c r="S23" s="237" t="str">
        <f t="shared" si="5"/>
        <v>20</v>
      </c>
      <c r="T23" s="237" t="str">
        <f t="shared" si="6"/>
        <v>14</v>
      </c>
      <c r="U23" s="28">
        <f t="shared" si="7"/>
        <v>16</v>
      </c>
      <c r="W23" s="16" t="str">
        <f t="shared" si="8"/>
        <v>INSERT INTO staza (id,trka_id,naziv,duljina,uspon,broj_kontrola,rbr) VALUES (238,1021,'Ž12',1650,20,14,16);</v>
      </c>
      <c r="X23" t="s">
        <v>0</v>
      </c>
      <c r="Y23" s="16" t="str">
        <f t="shared" si="9"/>
        <v>INSERT INTO staza (id,trka_id,naziv,duljina,uspon,broj_kontrola,rbr) VALUES (238,1021,'Ž12',1650,20,14,16);
INSERT INTO staza (id,trka_id,naziv,duljina,uspon,broj_kontrola,rbr) VALUES (239,1021,'Otvorena',1650,20,13,17);</v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M16</v>
      </c>
      <c r="D24" s="27" t="str">
        <f>IF(csv!F19="","",csv!AP19&amp;"–"&amp;csv!AQ19&amp;"–"&amp;csv!AR19)</f>
        <v>1.84–20–19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32–55–49–33–62–44–60–56–40–42–45–33–47–48–63–52–53–54–100––––––––––</v>
      </c>
      <c r="F24" t="s">
        <v>0</v>
      </c>
      <c r="G24" s="97" t="s">
        <v>1804</v>
      </c>
      <c r="H24" s="99" t="s">
        <v>1804</v>
      </c>
      <c r="J24" s="236">
        <f t="shared" si="0"/>
        <v>17</v>
      </c>
      <c r="L24" s="48" t="str">
        <f t="shared" si="1"/>
        <v>Otvorena</v>
      </c>
      <c r="M24" s="69">
        <f t="shared" si="2"/>
        <v>17</v>
      </c>
      <c r="N24" s="69">
        <f>IF(H24="","",IF(COUNTIF(H$7:H23,H24)=0,MAX(N$7:N23)+1,MAX(N$7:N23)))</f>
        <v>239</v>
      </c>
      <c r="O24" s="69">
        <f t="shared" si="10"/>
        <v>239</v>
      </c>
      <c r="P24" s="27" t="str">
        <f t="shared" si="3"/>
        <v>Otvorena</v>
      </c>
      <c r="Q24" s="237" t="str">
        <f t="shared" si="4"/>
        <v>1.65</v>
      </c>
      <c r="R24" s="237">
        <f t="shared" si="11"/>
        <v>1650</v>
      </c>
      <c r="S24" s="237" t="str">
        <f t="shared" si="5"/>
        <v>20</v>
      </c>
      <c r="T24" s="237" t="str">
        <f t="shared" si="6"/>
        <v>13</v>
      </c>
      <c r="U24" s="28">
        <f t="shared" si="7"/>
        <v>17</v>
      </c>
      <c r="W24" s="16" t="str">
        <f t="shared" si="8"/>
        <v>INSERT INTO staza (id,trka_id,naziv,duljina,uspon,broj_kontrola,rbr) VALUES (239,1021,'Otvorena',1650,20,13,17);</v>
      </c>
      <c r="X24" t="s">
        <v>0</v>
      </c>
      <c r="Y24" s="16" t="str">
        <f t="shared" si="9"/>
        <v>INSERT INTO staza (id,trka_id,naziv,duljina,uspon,broj_kontrola,rbr) VALUES (239,1021,'Otvorena',1650,20,13,17);</v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M16</v>
      </c>
      <c r="D25" s="27" t="str">
        <f>IF(csv!F20="","",csv!AP20&amp;"–"&amp;csv!AQ20&amp;"–"&amp;csv!AR20)</f>
        <v>1.84–20–19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32–55–49–33–62–44–60–56–40–42–45–33–47–48–63–52–53–54–100––––––––––</v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M16</v>
      </c>
      <c r="D26" s="27" t="str">
        <f>IF(csv!F21="","",csv!AP21&amp;"–"&amp;csv!AQ21&amp;"–"&amp;csv!AR21)</f>
        <v>1.84–20–19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32–55–49–33–62–44–60–56–40–42–45–33–47–48–63–52–53–54–100––––––––––</v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M16</v>
      </c>
      <c r="D27" s="27" t="str">
        <f>IF(csv!F22="","",csv!AP22&amp;"–"&amp;csv!AQ22&amp;"–"&amp;csv!AR22)</f>
        <v>1.84–20–19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32–55–49–33–62–44–60–56–40–42–45–33–47–48–63–52–53–54–100––––––––––</v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>M16</v>
      </c>
      <c r="C28" s="27" t="str">
        <f>IF(csv!F23="","",csv!AO23)</f>
        <v>M16</v>
      </c>
      <c r="D28" s="27" t="str">
        <f>IF(csv!F23="","",csv!AP23&amp;"–"&amp;csv!AQ23&amp;"–"&amp;csv!AR23)</f>
        <v>1.84–20–19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M16</v>
      </c>
      <c r="D29" s="27" t="str">
        <f>IF(csv!F24="","",csv!AP24&amp;"–"&amp;csv!AQ24&amp;"–"&amp;csv!AR24)</f>
        <v>1.84–20–19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–55––––––––––––48–63–52–53–54–100––––––––––</v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M21</v>
      </c>
      <c r="C30" s="27" t="str">
        <f>IF(csv!F25="","",csv!AO25)</f>
        <v>M21</v>
      </c>
      <c r="D30" s="27" t="str">
        <f>IF(csv!F25="","",csv!AP25&amp;"–"&amp;csv!AQ25&amp;"–"&amp;csv!AR25)</f>
        <v>2.52–30–23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31–32–55–33–34–35–36–37–40–41–42–44–45–33–46–47–48–49–50–51–52–53–100––––––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M21</v>
      </c>
      <c r="C31" s="27" t="str">
        <f>IF(csv!F26="","",csv!AO26)</f>
        <v>M21</v>
      </c>
      <c r="D31" s="27" t="str">
        <f>IF(csv!F26="","",csv!AP26&amp;"–"&amp;csv!AQ26&amp;"–"&amp;csv!AR26)</f>
        <v>2.52–30–23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31–32–55–33–34–35–36–37–40–41–42–44–45–33–46–47–48–49–50–51–52–53–100––––––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M21</v>
      </c>
      <c r="C32" s="27" t="str">
        <f>IF(csv!F27="","",csv!AO27)</f>
        <v>M21</v>
      </c>
      <c r="D32" s="27" t="str">
        <f>IF(csv!F27="","",csv!AP27&amp;"–"&amp;csv!AQ27&amp;"–"&amp;csv!AR27)</f>
        <v>2.52–30–23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31–32–55–33–34–35–36–37–40–41–42–44–45–33–46–47–48–49–50–51–52–53–100––––––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</v>
      </c>
      <c r="C33" s="27" t="str">
        <f>IF(csv!F28="","",csv!AO28)</f>
        <v>M21</v>
      </c>
      <c r="D33" s="27" t="str">
        <f>IF(csv!F28="","",csv!AP28&amp;"–"&amp;csv!AQ28&amp;"–"&amp;csv!AR28)</f>
        <v>2.52–30–23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31–32–55–33–34–35–36–37–40–41–42–44–45–33–46–47–48–49–50–51–52–53–100––––––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</v>
      </c>
      <c r="C34" s="27" t="str">
        <f>IF(csv!F29="","",csv!AO29)</f>
        <v>M21</v>
      </c>
      <c r="D34" s="27" t="str">
        <f>IF(csv!F29="","",csv!AP29&amp;"–"&amp;csv!AQ29&amp;"–"&amp;csv!AR29)</f>
        <v>2.52–30–23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31–32–55–33–34–35–36–37–40–41–42–44–45–33–46–47–48–49–50–51–52–53–100––––––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</v>
      </c>
      <c r="C35" s="27" t="str">
        <f>IF(csv!F30="","",csv!AO30)</f>
        <v>M21</v>
      </c>
      <c r="D35" s="27" t="str">
        <f>IF(csv!F30="","",csv!AP30&amp;"–"&amp;csv!AQ30&amp;"–"&amp;csv!AR30)</f>
        <v>2.52–30–23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31–32–55–33–34–35–36–37–40–41–42–44–45–33–46–47–48–49–50–51–52–53–100––––––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</v>
      </c>
      <c r="C36" s="27" t="str">
        <f>IF(csv!F31="","",csv!AO31)</f>
        <v>M21</v>
      </c>
      <c r="D36" s="27" t="str">
        <f>IF(csv!F31="","",csv!AP31&amp;"–"&amp;csv!AQ31&amp;"–"&amp;csv!AR31)</f>
        <v>2.52–30–23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31–32–55–33–34–35–36–37–40–41–42–44–45–33–46–47–48–49–50–51–52–53–100––––––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M20</v>
      </c>
      <c r="C37" s="27" t="str">
        <f>IF(csv!F32="","",csv!AO32)</f>
        <v>M21</v>
      </c>
      <c r="D37" s="27" t="str">
        <f>IF(csv!F32="","",csv!AP32&amp;"–"&amp;csv!AQ32&amp;"–"&amp;csv!AR32)</f>
        <v>2.52–30–23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31–32–55–33–34–35–36–37–40–41–42–44–45–33–46–47–48–49–50–51–52–53–100––––––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</v>
      </c>
      <c r="C38" s="27" t="str">
        <f>IF(csv!F33="","",csv!AO33)</f>
        <v>M21</v>
      </c>
      <c r="D38" s="27" t="str">
        <f>IF(csv!F33="","",csv!AP33&amp;"–"&amp;csv!AQ33&amp;"–"&amp;csv!AR33)</f>
        <v>2.52–30–23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31–32–55–33–34–35–36–37–40–41–42–44–45–33–46–47–48–49–50–51–52–53–100––––––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</v>
      </c>
      <c r="C39" s="27" t="str">
        <f>IF(csv!F34="","",csv!AO34)</f>
        <v>M21</v>
      </c>
      <c r="D39" s="27" t="str">
        <f>IF(csv!F34="","",csv!AP34&amp;"–"&amp;csv!AQ34&amp;"–"&amp;csv!AR34)</f>
        <v>2.52–30–23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31–32–55–33–34–35–36–37–40–41–42–44–45–33–46–47–48–49–50–51–52–53–100––––––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</v>
      </c>
      <c r="C40" s="27" t="str">
        <f>IF(csv!F35="","",csv!AO35)</f>
        <v>M21</v>
      </c>
      <c r="D40" s="27" t="str">
        <f>IF(csv!F35="","",csv!AP35&amp;"–"&amp;csv!AQ35&amp;"–"&amp;csv!AR35)</f>
        <v>2.52–30–23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31–32–55–33–34–35–36–37–40–41–42–44–45–33–46–47–48–49–50–51–52–53–100––––––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</v>
      </c>
      <c r="C41" s="27" t="str">
        <f>IF(csv!F36="","",csv!AO36)</f>
        <v>M21</v>
      </c>
      <c r="D41" s="27" t="str">
        <f>IF(csv!F36="","",csv!AP36&amp;"–"&amp;csv!AQ36&amp;"–"&amp;csv!AR36)</f>
        <v>2.52–30–23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31–32–55–33–34–35–36–37–40–41–42–44–45–33–46–47–48–49–50–51–52–53–100––––––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</v>
      </c>
      <c r="C42" s="27" t="str">
        <f>IF(csv!F37="","",csv!AO37)</f>
        <v>M21</v>
      </c>
      <c r="D42" s="27" t="str">
        <f>IF(csv!F37="","",csv!AP37&amp;"–"&amp;csv!AQ37&amp;"–"&amp;csv!AR37)</f>
        <v>2.52–30–23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31–32–55–33–34–35–36–37–40–41–42–44–45–33–46–47–48–49–50–51–52–53–100––––––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</v>
      </c>
      <c r="C43" s="27" t="str">
        <f>IF(csv!F38="","",csv!AO38)</f>
        <v>M21</v>
      </c>
      <c r="D43" s="27" t="str">
        <f>IF(csv!F38="","",csv!AP38&amp;"–"&amp;csv!AQ38&amp;"–"&amp;csv!AR38)</f>
        <v>2.52–30–23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31–32–55–33–34–35–36–37–40–41–42–44–45–33–46–47–48–49–50–51–52–53–100––––––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</v>
      </c>
      <c r="C44" s="27" t="str">
        <f>IF(csv!F39="","",csv!AO39)</f>
        <v>M21</v>
      </c>
      <c r="D44" s="27" t="str">
        <f>IF(csv!F39="","",csv!AP39&amp;"–"&amp;csv!AQ39&amp;"–"&amp;csv!AR39)</f>
        <v>2.52–30–23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–32–55–33–34–35–36–37–40–41–42–44–45–33–46–47–48–49–50–51–52–53–100––––––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</v>
      </c>
      <c r="C45" s="27" t="str">
        <f>IF(csv!F40="","",csv!AO40)</f>
        <v>M21</v>
      </c>
      <c r="D45" s="27" t="str">
        <f>IF(csv!F40="","",csv!AP40&amp;"–"&amp;csv!AQ40&amp;"–"&amp;csv!AR40)</f>
        <v>2.52–30–23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</v>
      </c>
      <c r="C46" s="27" t="str">
        <f>IF(csv!F41="","",csv!AO41)</f>
        <v>M21</v>
      </c>
      <c r="D46" s="27" t="str">
        <f>IF(csv!F41="","",csv!AP41&amp;"–"&amp;csv!AQ41&amp;"–"&amp;csv!AR41)</f>
        <v>2.52–30–23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31–32–55–33–34–35–36–37–40–41–42–44–45–33–46––––––––––––––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</v>
      </c>
      <c r="C47" s="27" t="str">
        <f>IF(csv!F42="","",csv!AO42)</f>
        <v>M21</v>
      </c>
      <c r="D47" s="27" t="str">
        <f>IF(csv!F42="","",csv!AP42&amp;"–"&amp;csv!AQ42&amp;"–"&amp;csv!AR42)</f>
        <v>2.52–30–23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31–32–55–33–34–35–36–37–40––42–44–45–33–46–47–48–49–50–51–52–53–100––––––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M20</v>
      </c>
      <c r="C48" s="27" t="str">
        <f>IF(csv!F43="","",csv!AO43)</f>
        <v>M21</v>
      </c>
      <c r="D48" s="27" t="str">
        <f>IF(csv!F43="","",csv!AP43&amp;"–"&amp;csv!AQ43&amp;"–"&amp;csv!AR43)</f>
        <v>2.52–30–23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31–32–55–33–34–35–36–37–40–41–42–44–45–33–46–47–48–49––51–52–53–100––––––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</v>
      </c>
      <c r="C49" s="27" t="str">
        <f>IF(csv!F44="","",csv!AO44)</f>
        <v>M21</v>
      </c>
      <c r="D49" s="27" t="str">
        <f>IF(csv!F44="","",csv!AP44&amp;"–"&amp;csv!AQ44&amp;"–"&amp;csv!AR44)</f>
        <v>2.52–30–23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31–32–55–33–34–35–36–37–40–41–42–44–45–33–46–47–48–49––51–52–53–100––––––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</v>
      </c>
      <c r="C50" s="27" t="str">
        <f>IF(csv!F45="","",csv!AO45)</f>
        <v>M21</v>
      </c>
      <c r="D50" s="27" t="str">
        <f>IF(csv!F45="","",csv!AP45&amp;"–"&amp;csv!AQ45&amp;"–"&amp;csv!AR45)</f>
        <v>2.52–30–23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</v>
      </c>
      <c r="C51" s="27" t="str">
        <f>IF(csv!F46="","",csv!AO46)</f>
        <v>M21</v>
      </c>
      <c r="D51" s="27" t="str">
        <f>IF(csv!F46="","",csv!AP46&amp;"–"&amp;csv!AQ46&amp;"–"&amp;csv!AR46)</f>
        <v>2.52–30–23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31––55–33–34––36–37––41–42–44–45–33––47–48––50–51––53–––––––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</v>
      </c>
      <c r="C52" s="27" t="str">
        <f>IF(csv!F47="","",csv!AO47)</f>
        <v>M21</v>
      </c>
      <c r="D52" s="27" t="str">
        <f>IF(csv!F47="","",csv!AP47&amp;"–"&amp;csv!AQ47&amp;"–"&amp;csv!AR47)</f>
        <v>2.52–30–23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M35</v>
      </c>
      <c r="C53" s="27" t="str">
        <f>IF(csv!F48="","",csv!AO48)</f>
        <v>M35</v>
      </c>
      <c r="D53" s="27" t="str">
        <f>IF(csv!F48="","",csv!AP48&amp;"–"&amp;csv!AQ48&amp;"–"&amp;csv!AR48)</f>
        <v>2.19–25–22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50–33–44–34–59–37–60–43–40–41–42–45–33–55–58–31–47–57–52–53–54–100–––––––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M35</v>
      </c>
      <c r="C54" s="27" t="str">
        <f>IF(csv!F49="","",csv!AO49)</f>
        <v>M35</v>
      </c>
      <c r="D54" s="27" t="str">
        <f>IF(csv!F49="","",csv!AP49&amp;"–"&amp;csv!AQ49&amp;"–"&amp;csv!AR49)</f>
        <v>2.19–25–22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50–33–44–34–59–37–60–43–40–41–42–45–33–55–58–31–47–57–52–53–54–100–––––––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M35</v>
      </c>
      <c r="C55" s="27" t="str">
        <f>IF(csv!F50="","",csv!AO50)</f>
        <v>M35</v>
      </c>
      <c r="D55" s="27" t="str">
        <f>IF(csv!F50="","",csv!AP50&amp;"–"&amp;csv!AQ50&amp;"–"&amp;csv!AR50)</f>
        <v>2.19–25–22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50–33–44–34–59–37–60–43–40–41–42–45–33–55–58–31–47–57–52–53–54–100–––––––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M35</v>
      </c>
      <c r="C56" s="27" t="str">
        <f>IF(csv!F51="","",csv!AO51)</f>
        <v>M35</v>
      </c>
      <c r="D56" s="27" t="str">
        <f>IF(csv!F51="","",csv!AP51&amp;"–"&amp;csv!AQ51&amp;"–"&amp;csv!AR51)</f>
        <v>2.19–25–22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50–33–44–34–59–37–60–43–40–41–42–45–33–55–58–31–47–57–52–53–54–100–––––––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M35</v>
      </c>
      <c r="C57" s="27" t="str">
        <f>IF(csv!F52="","",csv!AO52)</f>
        <v>M35</v>
      </c>
      <c r="D57" s="27" t="str">
        <f>IF(csv!F52="","",csv!AP52&amp;"–"&amp;csv!AQ52&amp;"–"&amp;csv!AR52)</f>
        <v>2.19–25–22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50–33–44–34–59–37–60–43–40–41–42–45–33–55–58–31–47–57–52–53–54–100–––––––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M35</v>
      </c>
      <c r="C58" s="27" t="str">
        <f>IF(csv!F53="","",csv!AO53)</f>
        <v>M35</v>
      </c>
      <c r="D58" s="27" t="str">
        <f>IF(csv!F53="","",csv!AP53&amp;"–"&amp;csv!AQ53&amp;"–"&amp;csv!AR53)</f>
        <v>2.19–25–22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50–33–44–34–59–37–60–43–40–41–42–45–33–55–58–31–47–57–52–53–54–100–––––––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M35</v>
      </c>
      <c r="C59" s="27" t="str">
        <f>IF(csv!F54="","",csv!AO54)</f>
        <v>M35</v>
      </c>
      <c r="D59" s="27" t="str">
        <f>IF(csv!F54="","",csv!AP54&amp;"–"&amp;csv!AQ54&amp;"–"&amp;csv!AR54)</f>
        <v>2.19–25–22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50–33–44–34–59–37–60–43–40–41–42–45–33–55–58–31–47–57–52–53–54–100–––––––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M35</v>
      </c>
      <c r="D60" s="27" t="str">
        <f>IF(csv!F55="","",csv!AP55&amp;"–"&amp;csv!AQ55&amp;"–"&amp;csv!AR55)</f>
        <v>2.19–25–22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50–33–44–34–59–37–60–43–40–41–42–45–33–55–58–31–47–57–52–53–54–100–––––––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M35</v>
      </c>
      <c r="C61" s="27" t="str">
        <f>IF(csv!F56="","",csv!AO56)</f>
        <v>M35</v>
      </c>
      <c r="D61" s="27" t="str">
        <f>IF(csv!F56="","",csv!AP56&amp;"–"&amp;csv!AQ56&amp;"–"&amp;csv!AR56)</f>
        <v>2.19–25–22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50–33–44–34–59–37–60–43–40–41–42–45–33–55–58–31–47–57–52–53–54–100–––––––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M35</v>
      </c>
      <c r="C62" s="27" t="str">
        <f>IF(csv!F57="","",csv!AO57)</f>
        <v>M35</v>
      </c>
      <c r="D62" s="27" t="str">
        <f>IF(csv!F57="","",csv!AP57&amp;"–"&amp;csv!AQ57&amp;"–"&amp;csv!AR57)</f>
        <v>2.19–25–22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M35</v>
      </c>
      <c r="C63" s="27" t="str">
        <f>IF(csv!F58="","",csv!AO58)</f>
        <v>M35</v>
      </c>
      <c r="D63" s="27" t="str">
        <f>IF(csv!F58="","",csv!AP58&amp;"–"&amp;csv!AQ58&amp;"–"&amp;csv!AR58)</f>
        <v>2.19–25–22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M35</v>
      </c>
      <c r="C64" s="27" t="str">
        <f>IF(csv!F59="","",csv!AO59)</f>
        <v>M35</v>
      </c>
      <c r="D64" s="27" t="str">
        <f>IF(csv!F59="","",csv!AP59&amp;"–"&amp;csv!AQ59&amp;"–"&amp;csv!AR59)</f>
        <v>2.19–25–22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M45</v>
      </c>
      <c r="C65" s="27" t="str">
        <f>IF(csv!F60="","",csv!AO60)</f>
        <v>M45</v>
      </c>
      <c r="D65" s="27" t="str">
        <f>IF(csv!F60="","",csv!AP60&amp;"–"&amp;csv!AQ60&amp;"–"&amp;csv!AR60)</f>
        <v>1.92–20–18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55–32–61–49–50–33–62–60–35–56–40–42–45–33–47–48–53–100–––––––––––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M45</v>
      </c>
      <c r="C66" s="27" t="str">
        <f>IF(csv!F61="","",csv!AO61)</f>
        <v>M45</v>
      </c>
      <c r="D66" s="27" t="str">
        <f>IF(csv!F61="","",csv!AP61&amp;"–"&amp;csv!AQ61&amp;"–"&amp;csv!AR61)</f>
        <v>1.92–20–18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55–32–61–49–50–33–62–60–35–56–40–42–45–33–47–48–53–100–––––––––––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M45</v>
      </c>
      <c r="C67" s="27" t="str">
        <f>IF(csv!F62="","",csv!AO62)</f>
        <v>M45</v>
      </c>
      <c r="D67" s="27" t="str">
        <f>IF(csv!F62="","",csv!AP62&amp;"–"&amp;csv!AQ62&amp;"–"&amp;csv!AR62)</f>
        <v>1.92–20–18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55–32–61–49–50–33–62–60–35–56–40–42–45–33–47–48–53–100–––––––––––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M45</v>
      </c>
      <c r="C68" s="27" t="str">
        <f>IF(csv!F63="","",csv!AO63)</f>
        <v>M45</v>
      </c>
      <c r="D68" s="27" t="str">
        <f>IF(csv!F63="","",csv!AP63&amp;"–"&amp;csv!AQ63&amp;"–"&amp;csv!AR63)</f>
        <v>1.92–20–18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55–32–61–49–50–33–62–60–35–56–40–42–45–33–47–48–53–100–––––––––––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M45</v>
      </c>
      <c r="C69" s="27" t="str">
        <f>IF(csv!F64="","",csv!AO64)</f>
        <v>M45</v>
      </c>
      <c r="D69" s="27" t="str">
        <f>IF(csv!F64="","",csv!AP64&amp;"–"&amp;csv!AQ64&amp;"–"&amp;csv!AR64)</f>
        <v>1.92–20–18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55–32–61–49–50–33–62–60–35–56–40–42–45–33–47–48–53–100–––––––––––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M45</v>
      </c>
      <c r="C70" s="27" t="str">
        <f>IF(csv!F65="","",csv!AO65)</f>
        <v>M45</v>
      </c>
      <c r="D70" s="27" t="str">
        <f>IF(csv!F65="","",csv!AP65&amp;"–"&amp;csv!AQ65&amp;"–"&amp;csv!AR65)</f>
        <v>1.92–20–18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55–32–61–49–50–33–62–60–35–56–40–42–45–33–47–48–53–100–––––––––––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M45</v>
      </c>
      <c r="C71" s="27" t="str">
        <f>IF(csv!F66="","",csv!AO66)</f>
        <v>M45</v>
      </c>
      <c r="D71" s="27" t="str">
        <f>IF(csv!F66="","",csv!AP66&amp;"–"&amp;csv!AQ66&amp;"–"&amp;csv!AR66)</f>
        <v>1.92–20–18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55–32–61–49–50–33–62–60–35–56–40–42–45–33–47–48–53–100–––––––––––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M45</v>
      </c>
      <c r="C72" s="27" t="str">
        <f>IF(csv!F67="","",csv!AO67)</f>
        <v>M45</v>
      </c>
      <c r="D72" s="27" t="str">
        <f>IF(csv!F67="","",csv!AP67&amp;"–"&amp;csv!AQ67&amp;"–"&amp;csv!AR67)</f>
        <v>1.92–20–18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55–32–61–49–50–33–62–60–35–56–40–42–45–33–47–48–53–100–––––––––––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M45</v>
      </c>
      <c r="C73" s="27" t="str">
        <f>IF(csv!F68="","",csv!AO68)</f>
        <v>M45</v>
      </c>
      <c r="D73" s="27" t="str">
        <f>IF(csv!F68="","",csv!AP68&amp;"–"&amp;csv!AQ68&amp;"–"&amp;csv!AR68)</f>
        <v>1.92–20–18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55–32–61–49–50–33–62–60–35–56–40–42–45–33–47––––––––––––––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M45</v>
      </c>
      <c r="C74" s="27" t="str">
        <f>IF(csv!F69="","",csv!AO69)</f>
        <v>M45</v>
      </c>
      <c r="D74" s="27" t="str">
        <f>IF(csv!F69="","",csv!AP69&amp;"–"&amp;csv!AQ69&amp;"–"&amp;csv!AR69)</f>
        <v>1.92–20–18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M55</v>
      </c>
      <c r="C75" s="27" t="str">
        <f>IF(csv!F70="","",csv!AO70)</f>
        <v>M55</v>
      </c>
      <c r="D75" s="27" t="str">
        <f>IF(csv!F70="","",csv!AP70&amp;"–"&amp;csv!AQ70&amp;"–"&amp;csv!AR70)</f>
        <v>1.76–20–17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48–46–33–62–34–60–43–40–42–45–33–32–31–57–52–53–100––––––––––––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M55</v>
      </c>
      <c r="C76" s="27" t="str">
        <f>IF(csv!F71="","",csv!AO71)</f>
        <v>M55</v>
      </c>
      <c r="D76" s="27" t="str">
        <f>IF(csv!F71="","",csv!AP71&amp;"–"&amp;csv!AQ71&amp;"–"&amp;csv!AR71)</f>
        <v>1.76–20–17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48–46–33–62–34–60–43–40–42–45–33–32–31–57–52–53–100––––––––––––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M55</v>
      </c>
      <c r="C77" s="27" t="str">
        <f>IF(csv!F72="","",csv!AO72)</f>
        <v>M55</v>
      </c>
      <c r="D77" s="27" t="str">
        <f>IF(csv!F72="","",csv!AP72&amp;"–"&amp;csv!AQ72&amp;"–"&amp;csv!AR72)</f>
        <v>1.76–20–17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48–46–33–62–34–60–43–40–42–45–33–32–31–57–52–53–100––––––––––––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M55</v>
      </c>
      <c r="C78" s="27" t="str">
        <f>IF(csv!F73="","",csv!AO73)</f>
        <v>M55</v>
      </c>
      <c r="D78" s="27" t="str">
        <f>IF(csv!F73="","",csv!AP73&amp;"–"&amp;csv!AQ73&amp;"–"&amp;csv!AR73)</f>
        <v>1.76–20–17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48–46–33–62–34–60–43–40–42–45–33–32–31–57–52–53–100––––––––––––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M55</v>
      </c>
      <c r="C79" s="27" t="str">
        <f>IF(csv!F74="","",csv!AO74)</f>
        <v>M55</v>
      </c>
      <c r="D79" s="27" t="str">
        <f>IF(csv!F74="","",csv!AP74&amp;"–"&amp;csv!AQ74&amp;"–"&amp;csv!AR74)</f>
        <v>1.76–20–17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48–46–33–62–34–60–43–40–42–45–33–32–31–57–52–53–100––––––––––––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M55</v>
      </c>
      <c r="C80" s="27" t="str">
        <f>IF(csv!F75="","",csv!AO75)</f>
        <v>M55</v>
      </c>
      <c r="D80" s="27" t="str">
        <f>IF(csv!F75="","",csv!AP75&amp;"–"&amp;csv!AQ75&amp;"–"&amp;csv!AR75)</f>
        <v>1.76–20–17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48–46–33–62–34–60–43–40–42–45–33–32–31–57–52–53–100––––––––––––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M55</v>
      </c>
      <c r="C81" s="27" t="str">
        <f>IF(csv!F76="","",csv!AO76)</f>
        <v>M55</v>
      </c>
      <c r="D81" s="27" t="str">
        <f>IF(csv!F76="","",csv!AP76&amp;"–"&amp;csv!AQ76&amp;"–"&amp;csv!AR76)</f>
        <v>1.76–20–17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48–46–33–62–34–60–43–40–42–45–33–32–31–57–52–53–100––––––––––––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M55</v>
      </c>
      <c r="C82" s="27" t="str">
        <f>IF(csv!F77="","",csv!AO77)</f>
        <v>M55</v>
      </c>
      <c r="D82" s="27" t="str">
        <f>IF(csv!F77="","",csv!AP77&amp;"–"&amp;csv!AQ77&amp;"–"&amp;csv!AR77)</f>
        <v>1.76–20–17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48–46–33–62–34–60–43–40–42–45–33–32–31–57–52–53–100––––––––––––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M55</v>
      </c>
      <c r="C83" s="27" t="str">
        <f>IF(csv!F78="","",csv!AO78)</f>
        <v>M55</v>
      </c>
      <c r="D83" s="27" t="str">
        <f>IF(csv!F78="","",csv!AP78&amp;"–"&amp;csv!AQ78&amp;"–"&amp;csv!AR78)</f>
        <v>1.76–20–17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48–46–33–62–34–60–43–40–42–45–33–32–31–57–52–53–100––––––––––––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M55</v>
      </c>
      <c r="C84" s="27" t="str">
        <f>IF(csv!F79="","",csv!AO79)</f>
        <v>M55</v>
      </c>
      <c r="D84" s="27" t="str">
        <f>IF(csv!F79="","",csv!AP79&amp;"–"&amp;csv!AQ79&amp;"–"&amp;csv!AR79)</f>
        <v>1.76–20–17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48–46–33–62–34–60–43–40–42–45–33–32–31–57–52–53–100––––––––––––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M55</v>
      </c>
      <c r="C85" s="27" t="str">
        <f>IF(csv!F80="","",csv!AO80)</f>
        <v>M55</v>
      </c>
      <c r="D85" s="27" t="str">
        <f>IF(csv!F80="","",csv!AP80&amp;"–"&amp;csv!AQ80&amp;"–"&amp;csv!AR80)</f>
        <v>1.76–20–17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48–46–33–62–34–60–43–40–42–45–33–32–31–57–52–53–100––––––––––––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M55</v>
      </c>
      <c r="C86" s="27" t="str">
        <f>IF(csv!F81="","",csv!AO81)</f>
        <v>M55</v>
      </c>
      <c r="D86" s="27" t="str">
        <f>IF(csv!F81="","",csv!AP81&amp;"–"&amp;csv!AQ81&amp;"–"&amp;csv!AR81)</f>
        <v>1.76–20–17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M55</v>
      </c>
      <c r="C87" s="27" t="str">
        <f>IF(csv!F82="","",csv!AO82)</f>
        <v>M55</v>
      </c>
      <c r="D87" s="27" t="str">
        <f>IF(csv!F82="","",csv!AP82&amp;"–"&amp;csv!AQ82&amp;"–"&amp;csv!AR82)</f>
        <v>1.76–20–17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48–46–33–62–34–60–43––42–45–33–32–31–57–52–53–100––––––––––––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M65</v>
      </c>
      <c r="C88" s="27" t="str">
        <f>IF(csv!F83="","",csv!AO83)</f>
        <v>M65</v>
      </c>
      <c r="D88" s="27" t="str">
        <f>IF(csv!F83="","",csv!AP83&amp;"–"&amp;csv!AQ83&amp;"–"&amp;csv!AR83)</f>
        <v>1.58–20–17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61–32–55–33–62–44–43–42–45–33–50–58–63–57–52–53–100––––––––––––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M65</v>
      </c>
      <c r="C89" s="27" t="str">
        <f>IF(csv!F84="","",csv!AO84)</f>
        <v>M65</v>
      </c>
      <c r="D89" s="27" t="str">
        <f>IF(csv!F84="","",csv!AP84&amp;"–"&amp;csv!AQ84&amp;"–"&amp;csv!AR84)</f>
        <v>1.58–20–17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61–32–55–33–62–44–43–42–45–33–50–58–63–57–52–53–100––––––––––––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M65</v>
      </c>
      <c r="C90" s="27" t="str">
        <f>IF(csv!F85="","",csv!AO85)</f>
        <v>M65</v>
      </c>
      <c r="D90" s="27" t="str">
        <f>IF(csv!F85="","",csv!AP85&amp;"–"&amp;csv!AQ85&amp;"–"&amp;csv!AR85)</f>
        <v>1.58–20–17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61–32–55–33–62–44–43–42–45–33–50–58–63–57–52–53–100––––––––––––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OPEN</v>
      </c>
      <c r="C91" s="27" t="str">
        <f>IF(csv!F86="","",csv!AO86)</f>
        <v>OPEN</v>
      </c>
      <c r="D91" s="27" t="str">
        <f>IF(csv!F86="","",csv!AP86&amp;"–"&amp;csv!AQ86&amp;"–"&amp;csv!AR86)</f>
        <v>1.65–20–13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33–34–60–40–41–45–33–47–48–57–52–53–100––––––––––––––––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OPEN</v>
      </c>
      <c r="C92" s="27" t="str">
        <f>IF(csv!F87="","",csv!AO87)</f>
        <v>OPEN</v>
      </c>
      <c r="D92" s="27" t="str">
        <f>IF(csv!F87="","",csv!AP87&amp;"–"&amp;csv!AQ87&amp;"–"&amp;csv!AR87)</f>
        <v>1.65–20–13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33–34–60–40–41–45–33–47–48–57–52–53–100––––––––––––––––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OPEN</v>
      </c>
      <c r="C93" s="27" t="str">
        <f>IF(csv!F88="","",csv!AO88)</f>
        <v>OPEN</v>
      </c>
      <c r="D93" s="27" t="str">
        <f>IF(csv!F88="","",csv!AP88&amp;"–"&amp;csv!AQ88&amp;"–"&amp;csv!AR88)</f>
        <v>1.65–20–13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33–34–60–40–41–45–33–47–48–57–52–53–100––––––––––––––––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OPEN</v>
      </c>
      <c r="C94" s="27" t="str">
        <f>IF(csv!F89="","",csv!AO89)</f>
        <v>OPEN</v>
      </c>
      <c r="D94" s="27" t="str">
        <f>IF(csv!F89="","",csv!AP89&amp;"–"&amp;csv!AQ89&amp;"–"&amp;csv!AR89)</f>
        <v>1.65–20–13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33–34–60–40–41–45–33–47–48–57–52–53–100––––––––––––––––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OPEN</v>
      </c>
      <c r="C95" s="27" t="str">
        <f>IF(csv!F90="","",csv!AO90)</f>
        <v>OPEN</v>
      </c>
      <c r="D95" s="27" t="str">
        <f>IF(csv!F90="","",csv!AP90&amp;"–"&amp;csv!AQ90&amp;"–"&amp;csv!AR90)</f>
        <v>1.65–20–13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33–34–60–40–41–45–33–47–48–57–52–53–100––––––––––––––––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OPEN</v>
      </c>
      <c r="C96" s="27" t="str">
        <f>IF(csv!F91="","",csv!AO91)</f>
        <v>OPEN</v>
      </c>
      <c r="D96" s="27" t="str">
        <f>IF(csv!F91="","",csv!AP91&amp;"–"&amp;csv!AQ91&amp;"–"&amp;csv!AR91)</f>
        <v>1.65–20–13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33–34–60–40–41–45–33–47–48–57–52–53–100––––––––––––––––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OPEN</v>
      </c>
      <c r="C97" s="27" t="str">
        <f>IF(csv!F92="","",csv!AO92)</f>
        <v>OPEN</v>
      </c>
      <c r="D97" s="27" t="str">
        <f>IF(csv!F92="","",csv!AP92&amp;"–"&amp;csv!AQ92&amp;"–"&amp;csv!AR92)</f>
        <v>1.65–20–13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33–34–60–40–41–45–33–47–48–57–52–53–100––––––––––––––––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OPEN</v>
      </c>
      <c r="C98" s="27" t="str">
        <f>IF(csv!F93="","",csv!AO93)</f>
        <v>OPEN</v>
      </c>
      <c r="D98" s="27" t="str">
        <f>IF(csv!F93="","",csv!AP93&amp;"–"&amp;csv!AQ93&amp;"–"&amp;csv!AR93)</f>
        <v>1.65–20–13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33–34–60–40–41–45–33–47–48–57–52–53–100––––––––––––––––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OPEN</v>
      </c>
      <c r="C99" s="27" t="str">
        <f>IF(csv!F94="","",csv!AO94)</f>
        <v>OPEN</v>
      </c>
      <c r="D99" s="27" t="str">
        <f>IF(csv!F94="","",csv!AP94&amp;"–"&amp;csv!AQ94&amp;"–"&amp;csv!AR94)</f>
        <v>1.65–20–13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33–34–60–40–41–45–33–47–48–57–52–53–100––––––––––––––––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OPEN</v>
      </c>
      <c r="C100" s="27" t="str">
        <f>IF(csv!F95="","",csv!AO95)</f>
        <v>OPEN</v>
      </c>
      <c r="D100" s="27" t="str">
        <f>IF(csv!F95="","",csv!AP95&amp;"–"&amp;csv!AQ95&amp;"–"&amp;csv!AR95)</f>
        <v>1.65–20–13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33–34–60–40–41–45–33–47–48–57–52–53–100––––––––––––––––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OPEN</v>
      </c>
      <c r="C101" s="27" t="str">
        <f>IF(csv!F96="","",csv!AO96)</f>
        <v>OPEN</v>
      </c>
      <c r="D101" s="27" t="str">
        <f>IF(csv!F96="","",csv!AP96&amp;"–"&amp;csv!AQ96&amp;"–"&amp;csv!AR96)</f>
        <v>1.65–20–13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33–34–60–40–41–45–33–47–48–57–52–53–100––––––––––––––––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OPEN</v>
      </c>
      <c r="C102" s="27" t="str">
        <f>IF(csv!F97="","",csv!AO97)</f>
        <v>OPEN</v>
      </c>
      <c r="D102" s="27" t="str">
        <f>IF(csv!F97="","",csv!AP97&amp;"–"&amp;csv!AQ97&amp;"–"&amp;csv!AR97)</f>
        <v>1.65–20–13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33–34–60–40–41–45–33–47–48–57–52–53–100––––––––––––––––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OPEN</v>
      </c>
      <c r="C103" s="27" t="str">
        <f>IF(csv!F98="","",csv!AO98)</f>
        <v>OPEN</v>
      </c>
      <c r="D103" s="27" t="str">
        <f>IF(csv!F98="","",csv!AP98&amp;"–"&amp;csv!AQ98&amp;"–"&amp;csv!AR98)</f>
        <v>1.65–20–13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33–34–60–40–41–45–33–47–48–57–52–53–100––––––––––––––––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OPEN</v>
      </c>
      <c r="C104" s="27" t="str">
        <f>IF(csv!F99="","",csv!AO99)</f>
        <v>OPEN</v>
      </c>
      <c r="D104" s="27" t="str">
        <f>IF(csv!F99="","",csv!AP99&amp;"–"&amp;csv!AQ99&amp;"–"&amp;csv!AR99)</f>
        <v>1.65–20–13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33–34–60–40–41–45–33–47–48–57–52–53–100––––––––––––––––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OPEN</v>
      </c>
      <c r="C105" s="27" t="str">
        <f>IF(csv!F100="","",csv!AO100)</f>
        <v>OPEN</v>
      </c>
      <c r="D105" s="27" t="str">
        <f>IF(csv!F100="","",csv!AP100&amp;"–"&amp;csv!AQ100&amp;"–"&amp;csv!AR100)</f>
        <v>1.65–20–13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33–34–60–40–41–45–33–47–48–57–52–53–100––––––––––––––––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OPEN</v>
      </c>
      <c r="C106" s="27" t="str">
        <f>IF(csv!F101="","",csv!AO101)</f>
        <v>OPEN</v>
      </c>
      <c r="D106" s="27" t="str">
        <f>IF(csv!F101="","",csv!AP101&amp;"–"&amp;csv!AQ101&amp;"–"&amp;csv!AR101)</f>
        <v>1.65–20–13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33–34–60–40–41–45–33–47–48–57–52–53–100––––––––––––––––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OPEN</v>
      </c>
      <c r="C107" s="27" t="str">
        <f>IF(csv!F102="","",csv!AO102)</f>
        <v>OPEN</v>
      </c>
      <c r="D107" s="27" t="str">
        <f>IF(csv!F102="","",csv!AP102&amp;"–"&amp;csv!AQ102&amp;"–"&amp;csv!AR102)</f>
        <v>1.65–20–13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33–––––45–––48–––53–100––––––––––––––––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OPEN</v>
      </c>
      <c r="C108" s="27" t="str">
        <f>IF(csv!F103="","",csv!AO103)</f>
        <v>OPEN</v>
      </c>
      <c r="D108" s="27" t="str">
        <f>IF(csv!F103="","",csv!AP103&amp;"–"&amp;csv!AQ103&amp;"–"&amp;csv!AR103)</f>
        <v>1.65–20–13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OPEN</v>
      </c>
      <c r="C109" s="27" t="str">
        <f>IF(csv!F104="","",csv!AO104)</f>
        <v>OPEN</v>
      </c>
      <c r="D109" s="27" t="str">
        <f>IF(csv!F104="","",csv!AP104&amp;"–"&amp;csv!AQ104&amp;"–"&amp;csv!AR104)</f>
        <v>1.65–20–13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33––––––––48–57–52–53–100––––––––––––––––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OPEN</v>
      </c>
      <c r="C110" s="27" t="str">
        <f>IF(csv!F105="","",csv!AO105)</f>
        <v>OPEN</v>
      </c>
      <c r="D110" s="27" t="str">
        <f>IF(csv!F105="","",csv!AP105&amp;"–"&amp;csv!AQ105&amp;"–"&amp;csv!AR105)</f>
        <v>1.65–20–13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Ž12</v>
      </c>
      <c r="C111" s="27" t="str">
        <f>IF(csv!F106="","",csv!AO106)</f>
        <v>Ž12</v>
      </c>
      <c r="D111" s="27" t="str">
        <f>IF(csv!F106="","",csv!AP106&amp;"–"&amp;csv!AQ106&amp;"–"&amp;csv!AR106)</f>
        <v>1.65–20–14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49–33–34–40–41–45–33–55–46–57–52–53–54–100–––––––––––––––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Ž12</v>
      </c>
      <c r="C112" s="27" t="str">
        <f>IF(csv!F107="","",csv!AO107)</f>
        <v>Ž12</v>
      </c>
      <c r="D112" s="27" t="str">
        <f>IF(csv!F107="","",csv!AP107&amp;"–"&amp;csv!AQ107&amp;"–"&amp;csv!AR107)</f>
        <v>1.65–20–14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49–33–34–40–41–45–33–55–46–57–52–53–54–100–––––––––––––––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Ž12</v>
      </c>
      <c r="C113" s="27" t="str">
        <f>IF(csv!F108="","",csv!AO108)</f>
        <v>Ž12</v>
      </c>
      <c r="D113" s="27" t="str">
        <f>IF(csv!F108="","",csv!AP108&amp;"–"&amp;csv!AQ108&amp;"–"&amp;csv!AR108)</f>
        <v>1.65–20–14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49–33–34–40–41–45–33–55–46–57–52–53–54–100–––––––––––––––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Ž12</v>
      </c>
      <c r="C114" s="27" t="str">
        <f>IF(csv!F109="","",csv!AO109)</f>
        <v>Ž12</v>
      </c>
      <c r="D114" s="27" t="str">
        <f>IF(csv!F109="","",csv!AP109&amp;"–"&amp;csv!AQ109&amp;"–"&amp;csv!AR109)</f>
        <v>1.65–20–14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49–33–34–40–41–45–33–55–46–57–52–53–54–100–––––––––––––––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Ž12</v>
      </c>
      <c r="C115" s="27" t="str">
        <f>IF(csv!F110="","",csv!AO110)</f>
        <v>Ž12</v>
      </c>
      <c r="D115" s="27" t="str">
        <f>IF(csv!F110="","",csv!AP110&amp;"–"&amp;csv!AQ110&amp;"–"&amp;csv!AR110)</f>
        <v>1.65–20–14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49–33–34–40–41–45–33–55–46–57–52–53–54–100–––––––––––––––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Ž12</v>
      </c>
      <c r="C116" s="27" t="str">
        <f>IF(csv!F111="","",csv!AO111)</f>
        <v>Ž12</v>
      </c>
      <c r="D116" s="27" t="str">
        <f>IF(csv!F111="","",csv!AP111&amp;"–"&amp;csv!AQ111&amp;"–"&amp;csv!AR111)</f>
        <v>1.65–20–14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49–33–34–40–41–45–33–55–46–57–52–53–54–100–––––––––––––––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Ž12</v>
      </c>
      <c r="C117" s="27" t="str">
        <f>IF(csv!F112="","",csv!AO112)</f>
        <v>Ž12</v>
      </c>
      <c r="D117" s="27" t="str">
        <f>IF(csv!F112="","",csv!AP112&amp;"–"&amp;csv!AQ112&amp;"–"&amp;csv!AR112)</f>
        <v>1.65–20–14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49–33–34–40–41–45–33–55–46–57–52–53–54–100–––––––––––––––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Ž12</v>
      </c>
      <c r="C118" s="27" t="str">
        <f>IF(csv!F113="","",csv!AO113)</f>
        <v>Ž12</v>
      </c>
      <c r="D118" s="27" t="str">
        <f>IF(csv!F113="","",csv!AP113&amp;"–"&amp;csv!AQ113&amp;"–"&amp;csv!AR113)</f>
        <v>1.65–20–14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49–33–34–40–41–45–33–55–46–57–52–53–54–100–––––––––––––––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Ž12</v>
      </c>
      <c r="C119" s="27" t="str">
        <f>IF(csv!F114="","",csv!AO114)</f>
        <v>Ž12</v>
      </c>
      <c r="D119" s="27" t="str">
        <f>IF(csv!F114="","",csv!AP114&amp;"–"&amp;csv!AQ114&amp;"–"&amp;csv!AR114)</f>
        <v>1.65–20–14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49–33–34–40–41–45–33–55–46–57–52–53–54–100–––––––––––––––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Ž12</v>
      </c>
      <c r="C120" s="27" t="str">
        <f>IF(csv!F115="","",csv!AO115)</f>
        <v>Ž12</v>
      </c>
      <c r="D120" s="27" t="str">
        <f>IF(csv!F115="","",csv!AP115&amp;"–"&amp;csv!AQ115&amp;"–"&amp;csv!AR115)</f>
        <v>1.65–20–14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49–33–34–40–41–45–33–55–46–57–52–53–54–100–––––––––––––––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Ž12</v>
      </c>
      <c r="C121" s="27" t="str">
        <f>IF(csv!F116="","",csv!AO116)</f>
        <v>Ž12</v>
      </c>
      <c r="D121" s="27" t="str">
        <f>IF(csv!F116="","",csv!AP116&amp;"–"&amp;csv!AQ116&amp;"–"&amp;csv!AR116)</f>
        <v>1.65–20–14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Ž12</v>
      </c>
      <c r="C122" s="27" t="str">
        <f>IF(csv!F117="","",csv!AO117)</f>
        <v>Ž12</v>
      </c>
      <c r="D122" s="27" t="str">
        <f>IF(csv!F117="","",csv!AP117&amp;"–"&amp;csv!AQ117&amp;"–"&amp;csv!AR117)</f>
        <v>1.65–20–14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Ž12</v>
      </c>
      <c r="C123" s="27" t="str">
        <f>IF(csv!F118="","",csv!AO118)</f>
        <v>Ž12</v>
      </c>
      <c r="D123" s="27" t="str">
        <f>IF(csv!F118="","",csv!AP118&amp;"–"&amp;csv!AQ118&amp;"–"&amp;csv!AR118)</f>
        <v>1.65–20–14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Ž12</v>
      </c>
      <c r="C124" s="27" t="str">
        <f>IF(csv!F119="","",csv!AO119)</f>
        <v>Ž12</v>
      </c>
      <c r="D124" s="27" t="str">
        <f>IF(csv!F119="","",csv!AP119&amp;"–"&amp;csv!AQ119&amp;"–"&amp;csv!AR119)</f>
        <v>1.65–20–14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Ž16</v>
      </c>
      <c r="C125" s="27" t="str">
        <f>IF(csv!F120="","",csv!AO120)</f>
        <v>W16</v>
      </c>
      <c r="D125" s="27" t="str">
        <f>IF(csv!F120="","",csv!AP120&amp;"–"&amp;csv!AQ120&amp;"–"&amp;csv!AR120)</f>
        <v>1.79–20–19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58–49–33–34–44–60–56–43–40–45–33–55–46–48–63–52–53–54–100––––––––––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Ž16</v>
      </c>
      <c r="C126" s="27" t="str">
        <f>IF(csv!F121="","",csv!AO121)</f>
        <v>W16</v>
      </c>
      <c r="D126" s="27" t="str">
        <f>IF(csv!F121="","",csv!AP121&amp;"–"&amp;csv!AQ121&amp;"–"&amp;csv!AR121)</f>
        <v>1.79–20–19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58–49–33–34–44–60–56–43–40–45–33–55–46–48–63–52–53–54–100––––––––––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Ž16</v>
      </c>
      <c r="C127" s="27" t="str">
        <f>IF(csv!F122="","",csv!AO122)</f>
        <v>W16</v>
      </c>
      <c r="D127" s="27" t="str">
        <f>IF(csv!F122="","",csv!AP122&amp;"–"&amp;csv!AQ122&amp;"–"&amp;csv!AR122)</f>
        <v>1.79–20–19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58–49–33–34–44–60–56–43–40–45–33–55–46–48–63–52–53–54–100––––––––––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Ž16</v>
      </c>
      <c r="C128" s="27" t="str">
        <f>IF(csv!F123="","",csv!AO123)</f>
        <v>W16</v>
      </c>
      <c r="D128" s="27" t="str">
        <f>IF(csv!F123="","",csv!AP123&amp;"–"&amp;csv!AQ123&amp;"–"&amp;csv!AR123)</f>
        <v>1.79–20–19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58–49–33–34–44–60–56–43–40–45–33–55–46–48–63–52–53–54–100––––––––––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Ž16</v>
      </c>
      <c r="C129" s="27" t="str">
        <f>IF(csv!F124="","",csv!AO124)</f>
        <v>W16</v>
      </c>
      <c r="D129" s="27" t="str">
        <f>IF(csv!F124="","",csv!AP124&amp;"–"&amp;csv!AQ124&amp;"–"&amp;csv!AR124)</f>
        <v>1.79–20–19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58–49–33–34–44–60–56–43–40–45–33–55–46–48–63–52–53–54–100––––––––––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Ž16</v>
      </c>
      <c r="C130" s="27" t="str">
        <f>IF(csv!F125="","",csv!AO125)</f>
        <v>W16</v>
      </c>
      <c r="D130" s="27" t="str">
        <f>IF(csv!F125="","",csv!AP125&amp;"–"&amp;csv!AQ125&amp;"–"&amp;csv!AR125)</f>
        <v>1.79–20–19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58–49–33–34–44–60–56–43–40–45–33–55–46–48–63–52–53–54–100––––––––––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Ž16</v>
      </c>
      <c r="C131" s="27" t="str">
        <f>IF(csv!F126="","",csv!AO126)</f>
        <v>W16</v>
      </c>
      <c r="D131" s="27" t="str">
        <f>IF(csv!F126="","",csv!AP126&amp;"–"&amp;csv!AQ126&amp;"–"&amp;csv!AR126)</f>
        <v>1.79–20–19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58–49–33–34–44–60–56–43–40–45–33–55–46–48–63–52–53–54–100––––––––––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Ž16</v>
      </c>
      <c r="C132" s="27" t="str">
        <f>IF(csv!F127="","",csv!AO127)</f>
        <v>W16</v>
      </c>
      <c r="D132" s="27" t="str">
        <f>IF(csv!F127="","",csv!AP127&amp;"–"&amp;csv!AQ127&amp;"–"&amp;csv!AR127)</f>
        <v>1.79–20–19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58–49–33–34–44–60–56–43–40–45–33–55–46–48–63–52–53–54–100––––––––––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Ž16</v>
      </c>
      <c r="C133" s="27" t="str">
        <f>IF(csv!F128="","",csv!AO128)</f>
        <v>W16</v>
      </c>
      <c r="D133" s="27" t="str">
        <f>IF(csv!F128="","",csv!AP128&amp;"–"&amp;csv!AQ128&amp;"–"&amp;csv!AR128)</f>
        <v>1.79–20–19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58–49–33–34–44–60–56–43–40–45–33–55–46–48–63–52–53–54–100––––––––––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Ž16</v>
      </c>
      <c r="C134" s="27" t="str">
        <f>IF(csv!F129="","",csv!AO129)</f>
        <v>W16</v>
      </c>
      <c r="D134" s="27" t="str">
        <f>IF(csv!F129="","",csv!AP129&amp;"–"&amp;csv!AQ129&amp;"–"&amp;csv!AR129)</f>
        <v>1.79–20–19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58–49–33–34–44–60–56–43–40–45–33–55–46–48–63–52–53–54–100––––––––––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Ž16</v>
      </c>
      <c r="C135" s="27" t="str">
        <f>IF(csv!F130="","",csv!AO130)</f>
        <v>W16</v>
      </c>
      <c r="D135" s="27" t="str">
        <f>IF(csv!F130="","",csv!AP130&amp;"–"&amp;csv!AQ130&amp;"–"&amp;csv!AR130)</f>
        <v>1.79–20–19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58–49–33–34–44–60–56–43–40–45–33–55–46–48–63–52–53–54–100––––––––––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Ž16</v>
      </c>
      <c r="C136" s="27" t="str">
        <f>IF(csv!F131="","",csv!AO131)</f>
        <v>W16</v>
      </c>
      <c r="D136" s="27" t="str">
        <f>IF(csv!F131="","",csv!AP131&amp;"–"&amp;csv!AQ131&amp;"–"&amp;csv!AR131)</f>
        <v>1.79–20–19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Ž16</v>
      </c>
      <c r="C137" s="27" t="str">
        <f>IF(csv!F132="","",csv!AO132)</f>
        <v>W16</v>
      </c>
      <c r="D137" s="27" t="str">
        <f>IF(csv!F132="","",csv!AP132&amp;"–"&amp;csv!AQ132&amp;"–"&amp;csv!AR132)</f>
        <v>1.79–20–19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58–49–33–34–44–60–56–43–40–45–33––46–48–63–52–53–54–100––––––––––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Ž20</v>
      </c>
      <c r="C138" s="27" t="str">
        <f>IF(csv!F133="","",csv!AO133)</f>
        <v>W35</v>
      </c>
      <c r="D138" s="27" t="str">
        <f>IF(csv!F133="","",csv!AP133&amp;"–"&amp;csv!AQ133&amp;"–"&amp;csv!AR133)</f>
        <v>1.94–20–20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46–33–34–35–60–43–40–41–45–33–47–55–61–31–49–57–52–53–54–100–––––––––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Ž20</v>
      </c>
      <c r="C139" s="27" t="str">
        <f>IF(csv!F134="","",csv!AO134)</f>
        <v>W35</v>
      </c>
      <c r="D139" s="27" t="str">
        <f>IF(csv!F134="","",csv!AP134&amp;"–"&amp;csv!AQ134&amp;"–"&amp;csv!AR134)</f>
        <v>1.94–20–20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46–33–34–35–60–43–40–41–45–33–47–55–61–31–49–57–52–53–54–100–––––––––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Ž20</v>
      </c>
      <c r="C140" s="27" t="str">
        <f>IF(csv!F135="","",csv!AO135)</f>
        <v>W35</v>
      </c>
      <c r="D140" s="27" t="str">
        <f>IF(csv!F135="","",csv!AP135&amp;"–"&amp;csv!AQ135&amp;"–"&amp;csv!AR135)</f>
        <v>1.94–20–20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46–33–34–35–60–43–40–41–45–33–47–55–61–31–49–57–52–53–54–100–––––––––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Ž20</v>
      </c>
      <c r="C141" s="27" t="str">
        <f>IF(csv!F136="","",csv!AO136)</f>
        <v>W35</v>
      </c>
      <c r="D141" s="27" t="str">
        <f>IF(csv!F136="","",csv!AP136&amp;"–"&amp;csv!AQ136&amp;"–"&amp;csv!AR136)</f>
        <v>1.94–20–20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Ž21</v>
      </c>
      <c r="C142" s="27" t="str">
        <f>IF(csv!F137="","",csv!AO137)</f>
        <v>W21</v>
      </c>
      <c r="D142" s="27" t="str">
        <f>IF(csv!F137="","",csv!AP137&amp;"–"&amp;csv!AQ137&amp;"–"&amp;csv!AR137)</f>
        <v>2.04–20–20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58–55–33–45–43–35–56–40–41–42–44–33–50–31–48–47–52–53–54–100–––––––––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Ž21</v>
      </c>
      <c r="C143" s="27" t="str">
        <f>IF(csv!F138="","",csv!AO138)</f>
        <v>W21</v>
      </c>
      <c r="D143" s="27" t="str">
        <f>IF(csv!F138="","",csv!AP138&amp;"–"&amp;csv!AQ138&amp;"–"&amp;csv!AR138)</f>
        <v>2.04–20–20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58–55–33–45–43–35–56–40–41–42–44–33–50–31–48–47–52–53–54–100–––––––––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Ž21</v>
      </c>
      <c r="C144" s="27" t="str">
        <f>IF(csv!F139="","",csv!AO139)</f>
        <v>W21</v>
      </c>
      <c r="D144" s="27" t="str">
        <f>IF(csv!F139="","",csv!AP139&amp;"–"&amp;csv!AQ139&amp;"–"&amp;csv!AR139)</f>
        <v>2.04–20–20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58–55–33–45–43–35–56–40–41–42–44–33–50–31–48–47–52–53–54–100–––––––––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Ž21</v>
      </c>
      <c r="C145" s="27" t="str">
        <f>IF(csv!F140="","",csv!AO140)</f>
        <v>W21</v>
      </c>
      <c r="D145" s="27" t="str">
        <f>IF(csv!F140="","",csv!AP140&amp;"–"&amp;csv!AQ140&amp;"–"&amp;csv!AR140)</f>
        <v>2.04–20–20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58–55–33–45–43–35–56–40–41–42–44–33–50–31–48–47–52–53–54–100–––––––––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Ž21</v>
      </c>
      <c r="C146" s="27" t="str">
        <f>IF(csv!F141="","",csv!AO141)</f>
        <v>W21</v>
      </c>
      <c r="D146" s="27" t="str">
        <f>IF(csv!F141="","",csv!AP141&amp;"–"&amp;csv!AQ141&amp;"–"&amp;csv!AR141)</f>
        <v>2.04–20–20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58–55–33–45–43–35–56–40–41–42–44–33–50–31–48–47–52–53–54–100–––––––––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Ž21</v>
      </c>
      <c r="C147" s="27" t="str">
        <f>IF(csv!F142="","",csv!AO142)</f>
        <v>W21</v>
      </c>
      <c r="D147" s="27" t="str">
        <f>IF(csv!F142="","",csv!AP142&amp;"–"&amp;csv!AQ142&amp;"–"&amp;csv!AR142)</f>
        <v>2.04–20–20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Ž21</v>
      </c>
      <c r="C148" s="27" t="str">
        <f>IF(csv!F143="","",csv!AO143)</f>
        <v>W21</v>
      </c>
      <c r="D148" s="27" t="str">
        <f>IF(csv!F143="","",csv!AP143&amp;"–"&amp;csv!AQ143&amp;"–"&amp;csv!AR143)</f>
        <v>2.04–20–20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58–55–33–45–43–35–56–40–41–42–44–33–50–31–48–47–52––––––––––––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Ž21</v>
      </c>
      <c r="C149" s="27" t="str">
        <f>IF(csv!F144="","",csv!AO144)</f>
        <v>W21</v>
      </c>
      <c r="D149" s="27" t="str">
        <f>IF(csv!F144="","",csv!AP144&amp;"–"&amp;csv!AQ144&amp;"–"&amp;csv!AR144)</f>
        <v>2.04–20–20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Ž35</v>
      </c>
      <c r="C150" s="27" t="str">
        <f>IF(csv!F145="","",csv!AO145)</f>
        <v>W35</v>
      </c>
      <c r="D150" s="27" t="str">
        <f>IF(csv!F145="","",csv!AP145&amp;"–"&amp;csv!AQ145&amp;"–"&amp;csv!AR145)</f>
        <v>1.94–20–20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46–33–34–35–60–43–40–41–45–33–47–55–61–31–49–57–52–53–54–100–––––––––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Ž35</v>
      </c>
      <c r="C151" s="27" t="str">
        <f>IF(csv!F146="","",csv!AO146)</f>
        <v>W35</v>
      </c>
      <c r="D151" s="27" t="str">
        <f>IF(csv!F146="","",csv!AP146&amp;"–"&amp;csv!AQ146&amp;"–"&amp;csv!AR146)</f>
        <v>1.94–20–20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46–33–34–35–60–43–40–41–45–33–47–55–61–31–49–57–52–53–54–100–––––––––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Ž35</v>
      </c>
      <c r="C152" s="27" t="str">
        <f>IF(csv!F147="","",csv!AO147)</f>
        <v>W35</v>
      </c>
      <c r="D152" s="27" t="str">
        <f>IF(csv!F147="","",csv!AP147&amp;"–"&amp;csv!AQ147&amp;"–"&amp;csv!AR147)</f>
        <v>1.94–20–20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46–33–34–35–60–43–40–41–45–33–47–55–61–31–49–57–52–53–54–100–––––––––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Ž35</v>
      </c>
      <c r="C153" s="27" t="str">
        <f>IF(csv!F148="","",csv!AO148)</f>
        <v>W35</v>
      </c>
      <c r="D153" s="27" t="str">
        <f>IF(csv!F148="","",csv!AP148&amp;"–"&amp;csv!AQ148&amp;"–"&amp;csv!AR148)</f>
        <v>1.94–20–20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46–33–34–35–60–43–40–41–45–33–47–55–61–31–49–57–52–53–54–100–––––––––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Ž35</v>
      </c>
      <c r="C154" s="27" t="str">
        <f>IF(csv!F149="","",csv!AO149)</f>
        <v>W35</v>
      </c>
      <c r="D154" s="27" t="str">
        <f>IF(csv!F149="","",csv!AP149&amp;"–"&amp;csv!AQ149&amp;"–"&amp;csv!AR149)</f>
        <v>1.94–20–20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46–33–34–35–60–43–40–41–45–33–47–55–61–31–49–57–52–53–54–100–––––––––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Ž35</v>
      </c>
      <c r="C155" s="27" t="str">
        <f>IF(csv!F150="","",csv!AO150)</f>
        <v>W35</v>
      </c>
      <c r="D155" s="27" t="str">
        <f>IF(csv!F150="","",csv!AP150&amp;"–"&amp;csv!AQ150&amp;"–"&amp;csv!AR150)</f>
        <v>1.94–20–20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46–33–34–35–60–43–40–41–45–33–47–55–61–31–49–57–52–53–54–100–––––––––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Ž35</v>
      </c>
      <c r="C156" s="27" t="str">
        <f>IF(csv!F151="","",csv!AO151)</f>
        <v>W35</v>
      </c>
      <c r="D156" s="27" t="str">
        <f>IF(csv!F151="","",csv!AP151&amp;"–"&amp;csv!AQ151&amp;"–"&amp;csv!AR151)</f>
        <v>1.94–20–20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46–33–34–35–60–43–40–41–45–33–47–55–61–31–49–57–52–53–54–100–––––––––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Ž35</v>
      </c>
      <c r="C157" s="27" t="str">
        <f>IF(csv!F152="","",csv!AO152)</f>
        <v>W35</v>
      </c>
      <c r="D157" s="27" t="str">
        <f>IF(csv!F152="","",csv!AP152&amp;"–"&amp;csv!AQ152&amp;"–"&amp;csv!AR152)</f>
        <v>1.94–20–20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46–33–34–35–60–43–40–41–45–33–47–55–61–31–49–57–52–53–54–100–––––––––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Ž35</v>
      </c>
      <c r="C158" s="27" t="str">
        <f>IF(csv!F153="","",csv!AO153)</f>
        <v>W35</v>
      </c>
      <c r="D158" s="27" t="str">
        <f>IF(csv!F153="","",csv!AP153&amp;"–"&amp;csv!AQ153&amp;"–"&amp;csv!AR153)</f>
        <v>1.94–20–20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46–33–34–35–60–43–40–41–45–33–47–55–61–31–49–57–52–53–54–100–––––––––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Ž35</v>
      </c>
      <c r="C159" s="27" t="str">
        <f>IF(csv!F154="","",csv!AO154)</f>
        <v>W35</v>
      </c>
      <c r="D159" s="27" t="str">
        <f>IF(csv!F154="","",csv!AP154&amp;"–"&amp;csv!AQ154&amp;"–"&amp;csv!AR154)</f>
        <v>1.94–20–20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46–33–34–35–60–43–40–41–45–33–47–55–61–31–49–57–52–53–54–100–––––––––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Ž35</v>
      </c>
      <c r="C160" s="27" t="str">
        <f>IF(csv!F155="","",csv!AO155)</f>
        <v>W35</v>
      </c>
      <c r="D160" s="27" t="str">
        <f>IF(csv!F155="","",csv!AP155&amp;"–"&amp;csv!AQ155&amp;"–"&amp;csv!AR155)</f>
        <v>1.94–20–20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46–33–34–35–60–43–40–41–45–33–47–55–61–31–49–57–52–53–54–100–––––––––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Ž35</v>
      </c>
      <c r="C161" s="27" t="str">
        <f>IF(csv!F156="","",csv!AO156)</f>
        <v>W35</v>
      </c>
      <c r="D161" s="27" t="str">
        <f>IF(csv!F156="","",csv!AP156&amp;"–"&amp;csv!AQ156&amp;"–"&amp;csv!AR156)</f>
        <v>1.94–20–20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46–33–34–35–60–43–40–41–45–33–47–55–61–31–49–57–52–53–54–100–––––––––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Ž35</v>
      </c>
      <c r="C162" s="27" t="str">
        <f>IF(csv!F157="","",csv!AO157)</f>
        <v>W35</v>
      </c>
      <c r="D162" s="27" t="str">
        <f>IF(csv!F157="","",csv!AP157&amp;"–"&amp;csv!AQ157&amp;"–"&amp;csv!AR157)</f>
        <v>1.94–20–20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Ž45</v>
      </c>
      <c r="C163" s="27" t="str">
        <f>IF(csv!F158="","",csv!AO158)</f>
        <v>W45</v>
      </c>
      <c r="D163" s="27" t="str">
        <f>IF(csv!F158="","",csv!AP158&amp;"–"&amp;csv!AQ158&amp;"–"&amp;csv!AR158)</f>
        <v>1.77–20–16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61–58–33–44–43–60–56–41–45–33–46–48–57–52–53–100–––––––––––––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Ž45</v>
      </c>
      <c r="C164" s="27" t="str">
        <f>IF(csv!F159="","",csv!AO159)</f>
        <v>W45</v>
      </c>
      <c r="D164" s="27" t="str">
        <f>IF(csv!F159="","",csv!AP159&amp;"–"&amp;csv!AQ159&amp;"–"&amp;csv!AR159)</f>
        <v>1.77–20–16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61–58–33–44–43–60–56–41–45–33–46–48–57–52–53–100–––––––––––––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Ž45</v>
      </c>
      <c r="C165" s="27" t="str">
        <f>IF(csv!F160="","",csv!AO160)</f>
        <v>W45</v>
      </c>
      <c r="D165" s="27" t="str">
        <f>IF(csv!F160="","",csv!AP160&amp;"–"&amp;csv!AQ160&amp;"–"&amp;csv!AR160)</f>
        <v>1.77–20–16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61–58–33–44–43–60–56–41–45–33–46–48–57–52–53–100–––––––––––––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Ž45</v>
      </c>
      <c r="C166" s="27" t="str">
        <f>IF(csv!F161="","",csv!AO161)</f>
        <v>W45</v>
      </c>
      <c r="D166" s="27" t="str">
        <f>IF(csv!F161="","",csv!AP161&amp;"–"&amp;csv!AQ161&amp;"–"&amp;csv!AR161)</f>
        <v>1.77–20–16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61–58–33–44–43–60–56–41–45–33–46–48–57–52–53–100–––––––––––––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Ž45</v>
      </c>
      <c r="C167" s="27" t="str">
        <f>IF(csv!F162="","",csv!AO162)</f>
        <v>W45</v>
      </c>
      <c r="D167" s="27" t="str">
        <f>IF(csv!F162="","",csv!AP162&amp;"–"&amp;csv!AQ162&amp;"–"&amp;csv!AR162)</f>
        <v>1.77–20–16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61–58–33–44–43–60–56–41–45–33–46–48–57–52–53–100–––––––––––––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Ž45</v>
      </c>
      <c r="C168" s="27" t="str">
        <f>IF(csv!F163="","",csv!AO163)</f>
        <v>W45</v>
      </c>
      <c r="D168" s="27" t="str">
        <f>IF(csv!F163="","",csv!AP163&amp;"–"&amp;csv!AQ163&amp;"–"&amp;csv!AR163)</f>
        <v>1.77–20–16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61–58–33–44–43–60–56–41–45–33–46–48–57–52–53–100–––––––––––––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Ž45</v>
      </c>
      <c r="C169" s="27" t="str">
        <f>IF(csv!F164="","",csv!AO164)</f>
        <v>W45</v>
      </c>
      <c r="D169" s="27" t="str">
        <f>IF(csv!F164="","",csv!AP164&amp;"–"&amp;csv!AQ164&amp;"–"&amp;csv!AR164)</f>
        <v>1.77–20–16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61–58–33–44–43–60–56–41–45–33–46–48–57–52–53–100–––––––––––––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Ž45</v>
      </c>
      <c r="C170" s="27" t="str">
        <f>IF(csv!F165="","",csv!AO165)</f>
        <v>W45</v>
      </c>
      <c r="D170" s="27" t="str">
        <f>IF(csv!F165="","",csv!AP165&amp;"–"&amp;csv!AQ165&amp;"–"&amp;csv!AR165)</f>
        <v>1.77–20–16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61–58–33–44–43–60–56–41–45–33–46–48–57–52–53–100–––––––––––––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Ž45</v>
      </c>
      <c r="C171" s="27" t="str">
        <f>IF(csv!F166="","",csv!AO166)</f>
        <v>W45</v>
      </c>
      <c r="D171" s="27" t="str">
        <f>IF(csv!F166="","",csv!AP166&amp;"–"&amp;csv!AQ166&amp;"–"&amp;csv!AR166)</f>
        <v>1.77–20–16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61–58–33–44–43–60–56–41–45–33–46–48–57–52–53–100–––––––––––––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Ž45</v>
      </c>
      <c r="C172" s="27" t="str">
        <f>IF(csv!F167="","",csv!AO167)</f>
        <v>W45</v>
      </c>
      <c r="D172" s="27" t="str">
        <f>IF(csv!F167="","",csv!AP167&amp;"–"&amp;csv!AQ167&amp;"–"&amp;csv!AR167)</f>
        <v>1.77–20–16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61–58–33–44–43–60–56–41–45–33–46–48–57–52–53–100–––––––––––––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Ž45</v>
      </c>
      <c r="C173" s="27" t="str">
        <f>IF(csv!F168="","",csv!AO168)</f>
        <v>W45</v>
      </c>
      <c r="D173" s="27" t="str">
        <f>IF(csv!F168="","",csv!AP168&amp;"–"&amp;csv!AQ168&amp;"–"&amp;csv!AR168)</f>
        <v>1.77–20–16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61–58–33–44–43–60–56–41–45–33–46–48–57–52–53–100–––––––––––––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Ž45</v>
      </c>
      <c r="C174" s="27" t="str">
        <f>IF(csv!F169="","",csv!AO169)</f>
        <v>W45</v>
      </c>
      <c r="D174" s="27" t="str">
        <f>IF(csv!F169="","",csv!AP169&amp;"–"&amp;csv!AQ169&amp;"–"&amp;csv!AR169)</f>
        <v>1.77–20–16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61–58–33–44–43–60–56–41–45–33–46–48–57–52–53–100–––––––––––––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Ž45</v>
      </c>
      <c r="C175" s="27" t="str">
        <f>IF(csv!F170="","",csv!AO170)</f>
        <v>W45</v>
      </c>
      <c r="D175" s="27" t="str">
        <f>IF(csv!F170="","",csv!AP170&amp;"–"&amp;csv!AQ170&amp;"–"&amp;csv!AR170)</f>
        <v>1.77–20–16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61–58–33–44–43–60–56–41–45–33–46–48–57–52–53–100–––––––––––––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Ž45</v>
      </c>
      <c r="C176" s="27" t="str">
        <f>IF(csv!F171="","",csv!AO171)</f>
        <v>W45</v>
      </c>
      <c r="D176" s="27" t="str">
        <f>IF(csv!F171="","",csv!AP171&amp;"–"&amp;csv!AQ171&amp;"–"&amp;csv!AR171)</f>
        <v>1.77–20–16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61–58–33–44–43–60–56–41–45–33–46–48–57–52–53–100–––––––––––––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Ž45</v>
      </c>
      <c r="C177" s="27" t="str">
        <f>IF(csv!F172="","",csv!AO172)</f>
        <v>W45</v>
      </c>
      <c r="D177" s="27" t="str">
        <f>IF(csv!F172="","",csv!AP172&amp;"–"&amp;csv!AQ172&amp;"–"&amp;csv!AR172)</f>
        <v>1.77–20–16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Ž45</v>
      </c>
      <c r="C178" s="27" t="str">
        <f>IF(csv!F173="","",csv!AO173)</f>
        <v>W45</v>
      </c>
      <c r="D178" s="27" t="str">
        <f>IF(csv!F173="","",csv!AP173&amp;"–"&amp;csv!AQ173&amp;"–"&amp;csv!AR173)</f>
        <v>1.77–20–16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Ž45</v>
      </c>
      <c r="C179" s="27" t="str">
        <f>IF(csv!F174="","",csv!AO174)</f>
        <v>W45</v>
      </c>
      <c r="D179" s="27" t="str">
        <f>IF(csv!F174="","",csv!AP174&amp;"–"&amp;csv!AQ174&amp;"–"&amp;csv!AR174)</f>
        <v>1.77–20–16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Ž45</v>
      </c>
      <c r="C180" s="27" t="str">
        <f>IF(csv!F175="","",csv!AO175)</f>
        <v>W45</v>
      </c>
      <c r="D180" s="27" t="str">
        <f>IF(csv!F175="","",csv!AP175&amp;"–"&amp;csv!AQ175&amp;"–"&amp;csv!AR175)</f>
        <v>1.77–20–16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Ž45</v>
      </c>
      <c r="C181" s="27" t="str">
        <f>IF(csv!F176="","",csv!AO176)</f>
        <v>W45</v>
      </c>
      <c r="D181" s="27" t="str">
        <f>IF(csv!F176="","",csv!AP176&amp;"–"&amp;csv!AQ176&amp;"–"&amp;csv!AR176)</f>
        <v>1.77–20–16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Ž55</v>
      </c>
      <c r="C182" s="27" t="str">
        <f>IF(csv!F177="","",csv!AO177)</f>
        <v>W55</v>
      </c>
      <c r="D182" s="27" t="str">
        <f>IF(csv!F177="","",csv!AP177&amp;"–"&amp;csv!AQ177&amp;"–"&amp;csv!AR177)</f>
        <v>1.66–20–16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31–33–44–60–40–42–45–33–46–55–48–47–57–52–53–100–––––––––––––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Ž55</v>
      </c>
      <c r="C183" s="27" t="str">
        <f>IF(csv!F178="","",csv!AO178)</f>
        <v>W55</v>
      </c>
      <c r="D183" s="27" t="str">
        <f>IF(csv!F178="","",csv!AP178&amp;"–"&amp;csv!AQ178&amp;"–"&amp;csv!AR178)</f>
        <v>1.66–20–16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31–33–44–60–40–42–45–33–46–55–48–47–57–52–53–100–––––––––––––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Ž55</v>
      </c>
      <c r="C184" s="27" t="str">
        <f>IF(csv!F179="","",csv!AO179)</f>
        <v>W55</v>
      </c>
      <c r="D184" s="27" t="str">
        <f>IF(csv!F179="","",csv!AP179&amp;"–"&amp;csv!AQ179&amp;"–"&amp;csv!AR179)</f>
        <v>1.66–20–16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31–33–44–60–40–42–45–33–46–55–48–47–57–52–53–100–––––––––––––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Ž55</v>
      </c>
      <c r="C185" s="27" t="str">
        <f>IF(csv!F180="","",csv!AO180)</f>
        <v>W55</v>
      </c>
      <c r="D185" s="27" t="str">
        <f>IF(csv!F180="","",csv!AP180&amp;"–"&amp;csv!AQ180&amp;"–"&amp;csv!AR180)</f>
        <v>1.66–20–16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31–33–44–60–40–42–45–33–46–55–48–47–57–52–53–100–––––––––––––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Ž55</v>
      </c>
      <c r="C186" s="27" t="str">
        <f>IF(csv!F181="","",csv!AO181)</f>
        <v>W55</v>
      </c>
      <c r="D186" s="27" t="str">
        <f>IF(csv!F181="","",csv!AP181&amp;"–"&amp;csv!AQ181&amp;"–"&amp;csv!AR181)</f>
        <v>1.66–20–16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Ž65</v>
      </c>
      <c r="C187" s="27" t="str">
        <f>IF(csv!F182="","",csv!AO182)</f>
        <v>W65</v>
      </c>
      <c r="D187" s="27" t="str">
        <f>IF(csv!F182="","",csv!AP182&amp;"–"&amp;csv!AQ182&amp;"–"&amp;csv!AR182)</f>
        <v>1.51–20–15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48–55–33–44–43–42–45–33–46–61–31–49–47–53–100––––––––––––––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Ž65</v>
      </c>
      <c r="C188" s="27" t="str">
        <f>IF(csv!F183="","",csv!AO183)</f>
        <v>W65</v>
      </c>
      <c r="D188" s="27" t="str">
        <f>IF(csv!F183="","",csv!AP183&amp;"–"&amp;csv!AQ183&amp;"–"&amp;csv!AR183)</f>
        <v>1.51–20–15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14" sqref="I14"/>
    </sheetView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41" t="s">
        <v>135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3"/>
    </row>
    <row r="3" spans="1:25" ht="15.75" thickBot="1" x14ac:dyDescent="0.3"/>
    <row r="4" spans="1:25" ht="21.75" thickBot="1" x14ac:dyDescent="0.4">
      <c r="C4" s="344"/>
      <c r="D4" s="345"/>
      <c r="E4" s="345"/>
      <c r="F4" s="345"/>
      <c r="G4" s="346"/>
      <c r="I4" s="178"/>
      <c r="K4" s="344"/>
      <c r="L4" s="345"/>
      <c r="M4" s="345"/>
      <c r="N4" s="346"/>
      <c r="P4" s="344"/>
      <c r="Q4" s="345"/>
      <c r="R4" s="345"/>
      <c r="S4" s="345"/>
      <c r="T4" s="346"/>
      <c r="V4" s="344"/>
      <c r="W4" s="345"/>
      <c r="X4" s="346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39</v>
      </c>
      <c r="M7" s="179" t="s">
        <v>0</v>
      </c>
      <c r="O7" s="179" t="s">
        <v>0</v>
      </c>
      <c r="P7" s="185">
        <f>data_max_stazaKategorija_id</f>
        <v>346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209</v>
      </c>
      <c r="F8" s="188" t="str">
        <f>IF(E8&lt;&gt;"NEMA","",IFERROR(INDEX(regKategorija_alias_kategorijaId,MATCH(D8,regKategorija_alias_oznaka,0)),"NEMA"))</f>
        <v/>
      </c>
      <c r="G8" s="189">
        <f>IF(E8="NEMA",F8,E8)</f>
        <v>209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347</v>
      </c>
      <c r="Q8" s="266">
        <f t="shared" ref="Q8:Q39" si="3">IF(G8="","",IFERROR(INDEX(natStaza_id,MATCH(D8,natStaza_kategorija,0)),"NEMA"))</f>
        <v>232</v>
      </c>
      <c r="R8" s="266">
        <f>IF(G8="","",IF(G8&lt;&gt;"NEMA",G8,L8))</f>
        <v>209</v>
      </c>
      <c r="S8" s="266">
        <f t="shared" ref="S8:S39" si="4">IF(G8="","",INDEX(regKategorija_rbr,MATCH(R8,regKategorija_id,0)))</f>
        <v>9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(347,232,209,9);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(347,232,209,9);
INSERT INTO staza_kategorija(id, staza_id,kategorija_id,rbr) VALUES (348,231,208,8);
INSERT INTO staza_kategorija(id, staza_id,kategorija_id,rbr) VALUES (349,225,201,1);
INSERT INTO staza_kategorija(id, staza_id,kategorija_id,rbr) VALUES (350,225,207,7);
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M16</v>
      </c>
      <c r="E9" s="194">
        <f t="shared" si="1"/>
        <v>208</v>
      </c>
      <c r="F9" s="194" t="str">
        <f>IF(E9&lt;&gt;"NEMA","",IFERROR(INDEX(regKategorija_alias_kategorijaId,MATCH(D9,regKategorija_alias_oznaka,0)),"NEMA"))</f>
        <v/>
      </c>
      <c r="G9" s="195">
        <f>IF(E9="NEMA",F9,E9)</f>
        <v>208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348</v>
      </c>
      <c r="Q9" s="269">
        <f t="shared" si="3"/>
        <v>231</v>
      </c>
      <c r="R9" s="269">
        <f t="shared" ref="R9:R57" si="9">IF(G9="","",IF(G9&lt;&gt;"NEMA",G9,L9))</f>
        <v>208</v>
      </c>
      <c r="S9" s="269">
        <f t="shared" si="4"/>
        <v>8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(348,231,208,8);</v>
      </c>
      <c r="W9" s="179" t="s">
        <v>0</v>
      </c>
      <c r="X9" s="142" t="str">
        <f t="shared" si="6"/>
        <v>INSERT INTO staza_kategorija(id, staza_id,kategorija_id,rbr) VALUES (348,231,208,8);
INSERT INTO staza_kategorija(id, staza_id,kategorija_id,rbr) VALUES (349,225,201,1);
INSERT INTO staza_kategorija(id, staza_id,kategorija_id,rbr) VALUES (350,225,207,7);
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M21</v>
      </c>
      <c r="E10" s="194">
        <f t="shared" si="1"/>
        <v>201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201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349</v>
      </c>
      <c r="Q10" s="269">
        <f t="shared" si="3"/>
        <v>225</v>
      </c>
      <c r="R10" s="269">
        <f t="shared" si="9"/>
        <v>201</v>
      </c>
      <c r="S10" s="269">
        <f t="shared" si="4"/>
        <v>1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(349,225,201,1);</v>
      </c>
      <c r="W10" s="179" t="s">
        <v>0</v>
      </c>
      <c r="X10" s="142" t="str">
        <f t="shared" si="6"/>
        <v>INSERT INTO staza_kategorija(id, staza_id,kategorija_id,rbr) VALUES (349,225,201,1);
INSERT INTO staza_kategorija(id, staza_id,kategorija_id,rbr) VALUES (350,225,207,7);
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207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207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350</v>
      </c>
      <c r="Q11" s="269">
        <f t="shared" si="3"/>
        <v>225</v>
      </c>
      <c r="R11" s="269">
        <f t="shared" si="9"/>
        <v>207</v>
      </c>
      <c r="S11" s="269">
        <f t="shared" si="4"/>
        <v>7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(350,225,207,7);</v>
      </c>
      <c r="W11" s="179" t="s">
        <v>0</v>
      </c>
      <c r="X11" s="142" t="str">
        <f t="shared" si="6"/>
        <v>INSERT INTO staza_kategorija(id, staza_id,kategorija_id,rbr) VALUES (350,225,207,7);
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M35</v>
      </c>
      <c r="E12" s="194">
        <f t="shared" si="1"/>
        <v>206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206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351</v>
      </c>
      <c r="Q12" s="269">
        <f t="shared" si="3"/>
        <v>230</v>
      </c>
      <c r="R12" s="269">
        <f t="shared" si="9"/>
        <v>206</v>
      </c>
      <c r="S12" s="269">
        <f t="shared" si="4"/>
        <v>6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(351,230,206,6);</v>
      </c>
      <c r="W12" s="179" t="s">
        <v>0</v>
      </c>
      <c r="X12" s="142" t="str">
        <f t="shared" si="6"/>
        <v>INSERT INTO staza_kategorija(id, staza_id,kategorija_id,rbr) VALUES (351,230,206,6);
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M45</v>
      </c>
      <c r="E13" s="194">
        <f t="shared" si="1"/>
        <v>205</v>
      </c>
      <c r="F13" s="194" t="str">
        <f t="shared" si="12"/>
        <v/>
      </c>
      <c r="G13" s="195">
        <f t="shared" si="13"/>
        <v>205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352</v>
      </c>
      <c r="Q13" s="269">
        <f t="shared" si="3"/>
        <v>229</v>
      </c>
      <c r="R13" s="269">
        <f t="shared" si="9"/>
        <v>205</v>
      </c>
      <c r="S13" s="269">
        <f t="shared" si="4"/>
        <v>5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(352,229,205,5);</v>
      </c>
      <c r="W13" s="179" t="s">
        <v>0</v>
      </c>
      <c r="X13" s="142" t="str">
        <f t="shared" si="6"/>
        <v>INSERT INTO staza_kategorija(id, staza_id,kategorija_id,rbr) VALUES (352,229,205,5);
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M55</v>
      </c>
      <c r="E14" s="194">
        <f t="shared" si="1"/>
        <v>204</v>
      </c>
      <c r="F14" s="194" t="str">
        <f t="shared" si="12"/>
        <v/>
      </c>
      <c r="G14" s="195">
        <f t="shared" si="13"/>
        <v>204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353</v>
      </c>
      <c r="Q14" s="269">
        <f t="shared" si="3"/>
        <v>228</v>
      </c>
      <c r="R14" s="269">
        <f t="shared" si="9"/>
        <v>204</v>
      </c>
      <c r="S14" s="269">
        <f t="shared" si="4"/>
        <v>4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(353,228,204,4);</v>
      </c>
      <c r="W14" s="179" t="s">
        <v>0</v>
      </c>
      <c r="X14" s="142" t="str">
        <f t="shared" si="6"/>
        <v>INSERT INTO staza_kategorija(id, staza_id,kategorija_id,rbr) VALUES (353,228,204,4);
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M65</v>
      </c>
      <c r="E15" s="194">
        <f t="shared" si="1"/>
        <v>203</v>
      </c>
      <c r="F15" s="194" t="str">
        <f t="shared" si="12"/>
        <v/>
      </c>
      <c r="G15" s="195">
        <f t="shared" si="13"/>
        <v>203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354</v>
      </c>
      <c r="Q15" s="269">
        <f t="shared" si="3"/>
        <v>227</v>
      </c>
      <c r="R15" s="269">
        <f t="shared" si="9"/>
        <v>203</v>
      </c>
      <c r="S15" s="269">
        <f t="shared" si="4"/>
        <v>3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(354,227,203,3);</v>
      </c>
      <c r="W15" s="179" t="s">
        <v>0</v>
      </c>
      <c r="X15" s="142" t="str">
        <f t="shared" si="6"/>
        <v>INSERT INTO staza_kategorija(id, staza_id,kategorija_id,rbr) VALUES (354,227,203,3);
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OPEN</v>
      </c>
      <c r="E16" s="194" t="str">
        <f t="shared" si="1"/>
        <v>NEMA</v>
      </c>
      <c r="F16" s="194">
        <f t="shared" si="12"/>
        <v>291</v>
      </c>
      <c r="G16" s="195">
        <f t="shared" si="13"/>
        <v>291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355</v>
      </c>
      <c r="Q16" s="269">
        <f t="shared" si="3"/>
        <v>239</v>
      </c>
      <c r="R16" s="269">
        <f t="shared" si="9"/>
        <v>291</v>
      </c>
      <c r="S16" s="269">
        <f t="shared" si="4"/>
        <v>17</v>
      </c>
      <c r="T16" s="270">
        <f t="shared" si="5"/>
        <v>1</v>
      </c>
      <c r="U16" s="179" t="s">
        <v>0</v>
      </c>
      <c r="V16" s="142" t="str">
        <f t="shared" si="10"/>
        <v>INSERT INTO staza_kategorija(id, staza_id,kategorija_id,rbr) VALUES (355,239,291,17);</v>
      </c>
      <c r="W16" s="179" t="s">
        <v>0</v>
      </c>
      <c r="X16" s="142" t="str">
        <f t="shared" si="6"/>
        <v>INSERT INTO staza_kategorija(id, staza_id,kategorija_id,rbr) VALUES (355,239,291,17);
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Ž12</v>
      </c>
      <c r="E17" s="194">
        <f t="shared" si="1"/>
        <v>216</v>
      </c>
      <c r="F17" s="194" t="str">
        <f t="shared" si="12"/>
        <v/>
      </c>
      <c r="G17" s="195">
        <f t="shared" si="13"/>
        <v>216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356</v>
      </c>
      <c r="Q17" s="269">
        <f t="shared" si="3"/>
        <v>238</v>
      </c>
      <c r="R17" s="269">
        <f t="shared" si="9"/>
        <v>216</v>
      </c>
      <c r="S17" s="269">
        <f t="shared" si="4"/>
        <v>16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(356,238,216,16);</v>
      </c>
      <c r="W17" s="179" t="s">
        <v>0</v>
      </c>
      <c r="X17" s="142" t="str">
        <f t="shared" si="6"/>
        <v>INSERT INTO staza_kategorija(id, staza_id,kategorija_id,rbr) VALUES (356,238,216,16);
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Ž16</v>
      </c>
      <c r="E18" s="194">
        <f t="shared" si="1"/>
        <v>215</v>
      </c>
      <c r="F18" s="194" t="str">
        <f t="shared" si="12"/>
        <v/>
      </c>
      <c r="G18" s="195">
        <f t="shared" si="13"/>
        <v>215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357</v>
      </c>
      <c r="Q18" s="269">
        <f t="shared" si="3"/>
        <v>237</v>
      </c>
      <c r="R18" s="269">
        <f t="shared" si="9"/>
        <v>215</v>
      </c>
      <c r="S18" s="269">
        <f t="shared" si="4"/>
        <v>15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(357,237,215,15);</v>
      </c>
      <c r="W18" s="179" t="s">
        <v>0</v>
      </c>
      <c r="X18" s="142" t="str">
        <f t="shared" si="6"/>
        <v>INSERT INTO staza_kategorija(id, staza_id,kategorija_id,rbr) VALUES (357,237,215,15);
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Ž20</v>
      </c>
      <c r="E19" s="194">
        <f t="shared" si="1"/>
        <v>214</v>
      </c>
      <c r="F19" s="194" t="str">
        <f t="shared" si="12"/>
        <v/>
      </c>
      <c r="G19" s="195">
        <f t="shared" si="13"/>
        <v>214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358</v>
      </c>
      <c r="Q19" s="269">
        <f t="shared" si="3"/>
        <v>236</v>
      </c>
      <c r="R19" s="269">
        <f t="shared" si="9"/>
        <v>214</v>
      </c>
      <c r="S19" s="269">
        <f t="shared" si="4"/>
        <v>14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(358,236,214,14);</v>
      </c>
      <c r="W19" s="179" t="s">
        <v>0</v>
      </c>
      <c r="X19" s="142" t="str">
        <f t="shared" si="6"/>
        <v>INSERT INTO staza_kategorija(id, staza_id,kategorija_id,rbr) VALUES (358,236,214,14);
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Ž21</v>
      </c>
      <c r="E20" s="194">
        <f t="shared" si="1"/>
        <v>202</v>
      </c>
      <c r="F20" s="194" t="str">
        <f t="shared" si="12"/>
        <v/>
      </c>
      <c r="G20" s="195">
        <f t="shared" si="13"/>
        <v>202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359</v>
      </c>
      <c r="Q20" s="269">
        <f t="shared" si="3"/>
        <v>226</v>
      </c>
      <c r="R20" s="269">
        <f t="shared" si="9"/>
        <v>202</v>
      </c>
      <c r="S20" s="269">
        <f t="shared" si="4"/>
        <v>2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(359,226,202,2);</v>
      </c>
      <c r="W20" s="179" t="s">
        <v>0</v>
      </c>
      <c r="X20" s="142" t="str">
        <f t="shared" si="6"/>
        <v>INSERT INTO staza_kategorija(id, staza_id,kategorija_id,rbr) VALUES (359,226,202,2);
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Ž35</v>
      </c>
      <c r="E21" s="194">
        <f t="shared" si="1"/>
        <v>213</v>
      </c>
      <c r="F21" s="194" t="str">
        <f t="shared" si="12"/>
        <v/>
      </c>
      <c r="G21" s="195">
        <f t="shared" si="13"/>
        <v>213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360</v>
      </c>
      <c r="Q21" s="269">
        <f t="shared" si="3"/>
        <v>236</v>
      </c>
      <c r="R21" s="269">
        <f t="shared" si="9"/>
        <v>213</v>
      </c>
      <c r="S21" s="269">
        <f t="shared" si="4"/>
        <v>13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(360,236,213,13);</v>
      </c>
      <c r="W21" s="179" t="s">
        <v>0</v>
      </c>
      <c r="X21" s="142" t="str">
        <f t="shared" si="6"/>
        <v>INSERT INTO staza_kategorija(id, staza_id,kategorija_id,rbr) VALUES (360,236,213,13);
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Ž45</v>
      </c>
      <c r="E22" s="194">
        <f t="shared" si="1"/>
        <v>212</v>
      </c>
      <c r="F22" s="194" t="str">
        <f t="shared" si="12"/>
        <v/>
      </c>
      <c r="G22" s="195">
        <f t="shared" si="13"/>
        <v>212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361</v>
      </c>
      <c r="Q22" s="269">
        <f t="shared" si="3"/>
        <v>235</v>
      </c>
      <c r="R22" s="269">
        <f t="shared" si="9"/>
        <v>212</v>
      </c>
      <c r="S22" s="269">
        <f t="shared" si="4"/>
        <v>12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(361,235,212,12);</v>
      </c>
      <c r="W22" s="179" t="s">
        <v>0</v>
      </c>
      <c r="X22" s="142" t="str">
        <f t="shared" si="6"/>
        <v>INSERT INTO staza_kategorija(id, staza_id,kategorija_id,rbr) VALUES (361,235,212,12);
INSERT INTO staza_kategorija(id, staza_id,kategorija_id,rbr) VALUES (362,234,211,11);
INSERT INTO staza_kategorija(id, staza_id,kategorija_id,rbr) VALUES (363,233,210,10);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Ž55</v>
      </c>
      <c r="E23" s="194">
        <f t="shared" si="1"/>
        <v>211</v>
      </c>
      <c r="F23" s="194" t="str">
        <f t="shared" si="12"/>
        <v/>
      </c>
      <c r="G23" s="195">
        <f t="shared" si="13"/>
        <v>211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362</v>
      </c>
      <c r="Q23" s="269">
        <f t="shared" si="3"/>
        <v>234</v>
      </c>
      <c r="R23" s="269">
        <f t="shared" si="9"/>
        <v>211</v>
      </c>
      <c r="S23" s="269">
        <f t="shared" si="4"/>
        <v>11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(362,234,211,11);</v>
      </c>
      <c r="W23" s="179" t="s">
        <v>0</v>
      </c>
      <c r="X23" s="142" t="str">
        <f t="shared" si="6"/>
        <v>INSERT INTO staza_kategorija(id, staza_id,kategorija_id,rbr) VALUES (362,234,211,11);
INSERT INTO staza_kategorija(id, staza_id,kategorija_id,rbr) VALUES (363,233,210,10);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Ž65</v>
      </c>
      <c r="E24" s="194">
        <f t="shared" si="1"/>
        <v>210</v>
      </c>
      <c r="F24" s="194" t="str">
        <f t="shared" si="12"/>
        <v/>
      </c>
      <c r="G24" s="195">
        <f t="shared" si="13"/>
        <v>210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363</v>
      </c>
      <c r="Q24" s="269">
        <f t="shared" si="3"/>
        <v>233</v>
      </c>
      <c r="R24" s="269">
        <f t="shared" si="9"/>
        <v>210</v>
      </c>
      <c r="S24" s="269">
        <f t="shared" si="4"/>
        <v>10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(363,233,210,10);</v>
      </c>
      <c r="W24" s="179" t="s">
        <v>0</v>
      </c>
      <c r="X24" s="142" t="str">
        <f t="shared" si="6"/>
        <v>INSERT INTO staza_kategorija(id, staza_id,kategorija_id,rbr) VALUES (363,233,210,10);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94" workbookViewId="0">
      <selection activeCell="B10" sqref="B10:F1164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30" t="s">
        <v>52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2"/>
    </row>
    <row r="3" spans="2:16" ht="15.75" thickBot="1" x14ac:dyDescent="0.3"/>
    <row r="4" spans="2:16" ht="21.75" thickBot="1" x14ac:dyDescent="0.4">
      <c r="B4" s="339" t="s">
        <v>48</v>
      </c>
      <c r="C4" s="350"/>
      <c r="D4" s="350"/>
      <c r="E4" s="350"/>
      <c r="F4" s="340"/>
      <c r="J4"/>
      <c r="L4"/>
      <c r="N4" s="339" t="s">
        <v>49</v>
      </c>
      <c r="O4" s="350"/>
      <c r="P4" s="340"/>
    </row>
    <row r="5" spans="2:16" ht="15.75" thickBot="1" x14ac:dyDescent="0.3"/>
    <row r="6" spans="2:16" ht="123.75" customHeight="1" thickBot="1" x14ac:dyDescent="0.3">
      <c r="B6" s="347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'44493' THEN ''
		ELSE IfNull (registarspr_kategorija,'')
	END AS kategorija
FROM
	v_natjecatelj_export</v>
      </c>
      <c r="C6" s="348"/>
      <c r="D6" s="348"/>
      <c r="E6" s="348"/>
      <c r="F6" s="349"/>
      <c r="N6" s="347" t="s">
        <v>129</v>
      </c>
      <c r="O6" s="348"/>
      <c r="P6" s="349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2047</v>
      </c>
      <c r="C10" s="95" t="s">
        <v>518</v>
      </c>
      <c r="D10" s="95" t="s">
        <v>2779</v>
      </c>
      <c r="E10" s="95"/>
      <c r="F10" s="96"/>
      <c r="H10" s="40" t="str">
        <f>IF(C10="","",C10) &amp; IF(D10="",""," – " &amp; D10) &amp; IF(E10="",""," – " &amp; E10) &amp; IF(F10="",""," – " &amp; F10)</f>
        <v>Marin – Amidžić</v>
      </c>
      <c r="J10" s="40" t="str">
        <f>IF(C10="","",C10) &amp; IF(D10="",""," – " &amp; D10) &amp; IF(E10="",""," – " &amp; E10)</f>
        <v>Marin – Amidžić</v>
      </c>
      <c r="L10" s="40" t="str">
        <f>IF(C10="","",C10) &amp; IF(D10="",""," – " &amp; D10)</f>
        <v>Marin – Amidžić</v>
      </c>
      <c r="N10" s="94">
        <v>24</v>
      </c>
      <c r="O10" s="95" t="s">
        <v>2755</v>
      </c>
      <c r="P10" s="96">
        <v>2173</v>
      </c>
    </row>
    <row r="11" spans="2:16" x14ac:dyDescent="0.25">
      <c r="B11" s="97">
        <v>2146</v>
      </c>
      <c r="C11" s="98" t="s">
        <v>2780</v>
      </c>
      <c r="D11" s="98" t="s">
        <v>2781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Leona – Biki</v>
      </c>
      <c r="J11" s="41" t="str">
        <f t="shared" ref="J11:J74" si="1">IF(C11="","",C11) &amp; IF(D11="",""," – " &amp; D11) &amp; IF(E11="",""," – " &amp; E11)</f>
        <v>Leona – Biki</v>
      </c>
      <c r="L11" s="41" t="str">
        <f t="shared" ref="L11:L74" si="2">IF(C11="","",C11) &amp; IF(D11="",""," – " &amp; D11)</f>
        <v>Leona – Biki</v>
      </c>
      <c r="N11" s="97">
        <v>19</v>
      </c>
      <c r="O11" s="98" t="s">
        <v>2756</v>
      </c>
      <c r="P11" s="99">
        <v>2089</v>
      </c>
    </row>
    <row r="12" spans="2:16" x14ac:dyDescent="0.25">
      <c r="B12" s="97">
        <v>2059</v>
      </c>
      <c r="C12" s="98" t="s">
        <v>2782</v>
      </c>
      <c r="D12" s="98" t="s">
        <v>2783</v>
      </c>
      <c r="E12" s="98"/>
      <c r="F12" s="99"/>
      <c r="H12" s="41" t="str">
        <f t="shared" si="0"/>
        <v>Gordan – Borković</v>
      </c>
      <c r="J12" s="41" t="str">
        <f t="shared" si="1"/>
        <v>Gordan – Borković</v>
      </c>
      <c r="L12" s="41" t="str">
        <f t="shared" si="2"/>
        <v>Gordan – Borković</v>
      </c>
      <c r="N12" s="97">
        <v>2</v>
      </c>
      <c r="O12" s="98" t="s">
        <v>2757</v>
      </c>
      <c r="P12" s="99">
        <v>1558</v>
      </c>
    </row>
    <row r="13" spans="2:16" x14ac:dyDescent="0.25">
      <c r="B13" s="97">
        <v>2019</v>
      </c>
      <c r="C13" s="98" t="s">
        <v>2784</v>
      </c>
      <c r="D13" s="98" t="s">
        <v>2785</v>
      </c>
      <c r="E13" s="98"/>
      <c r="F13" s="99"/>
      <c r="H13" s="41" t="str">
        <f t="shared" si="0"/>
        <v>Barbara – Carević</v>
      </c>
      <c r="J13" s="41" t="str">
        <f t="shared" si="1"/>
        <v>Barbara – Carević</v>
      </c>
      <c r="L13" s="41" t="str">
        <f t="shared" si="2"/>
        <v>Barbara – Carević</v>
      </c>
      <c r="N13" s="97">
        <v>27</v>
      </c>
      <c r="O13" s="98" t="s">
        <v>3817</v>
      </c>
      <c r="P13" s="99">
        <v>1362</v>
      </c>
    </row>
    <row r="14" spans="2:16" x14ac:dyDescent="0.25">
      <c r="B14" s="97">
        <v>2013</v>
      </c>
      <c r="C14" s="98" t="s">
        <v>2786</v>
      </c>
      <c r="D14" s="98" t="s">
        <v>2787</v>
      </c>
      <c r="E14" s="98"/>
      <c r="F14" s="99"/>
      <c r="H14" s="41" t="str">
        <f t="shared" si="0"/>
        <v>Neva – Čorak</v>
      </c>
      <c r="J14" s="41" t="str">
        <f t="shared" si="1"/>
        <v>Neva – Čorak</v>
      </c>
      <c r="L14" s="41" t="str">
        <f t="shared" si="2"/>
        <v>Neva – Čorak</v>
      </c>
      <c r="N14" s="97">
        <v>20</v>
      </c>
      <c r="O14" s="98" t="s">
        <v>2758</v>
      </c>
      <c r="P14" s="99">
        <v>2112</v>
      </c>
    </row>
    <row r="15" spans="2:16" x14ac:dyDescent="0.25">
      <c r="B15" s="97">
        <v>2025</v>
      </c>
      <c r="C15" s="98" t="s">
        <v>697</v>
      </c>
      <c r="D15" s="98" t="s">
        <v>2788</v>
      </c>
      <c r="E15" s="98"/>
      <c r="F15" s="99"/>
      <c r="H15" s="41" t="str">
        <f t="shared" si="0"/>
        <v>Borna – Duvnjak</v>
      </c>
      <c r="J15" s="41" t="str">
        <f t="shared" si="1"/>
        <v>Borna – Duvnjak</v>
      </c>
      <c r="L15" s="41" t="str">
        <f t="shared" si="2"/>
        <v>Borna – Duvnjak</v>
      </c>
      <c r="N15" s="97">
        <v>18</v>
      </c>
      <c r="O15" s="98" t="s">
        <v>2759</v>
      </c>
      <c r="P15" s="99">
        <v>2088</v>
      </c>
    </row>
    <row r="16" spans="2:16" x14ac:dyDescent="0.25">
      <c r="B16" s="97">
        <v>2024</v>
      </c>
      <c r="C16" s="98" t="s">
        <v>427</v>
      </c>
      <c r="D16" s="98" t="s">
        <v>2789</v>
      </c>
      <c r="E16" s="98"/>
      <c r="F16" s="99"/>
      <c r="H16" s="41" t="str">
        <f t="shared" si="0"/>
        <v>Mario – Goljak</v>
      </c>
      <c r="J16" s="41" t="str">
        <f t="shared" si="1"/>
        <v>Mario – Goljak</v>
      </c>
      <c r="L16" s="41" t="str">
        <f t="shared" si="2"/>
        <v>Mario – Goljak</v>
      </c>
      <c r="N16" s="97">
        <v>4</v>
      </c>
      <c r="O16" s="98" t="s">
        <v>2760</v>
      </c>
      <c r="P16" s="99">
        <v>1984</v>
      </c>
    </row>
    <row r="17" spans="2:16" x14ac:dyDescent="0.25">
      <c r="B17" s="97">
        <v>2026</v>
      </c>
      <c r="C17" s="98" t="s">
        <v>2350</v>
      </c>
      <c r="D17" s="98" t="s">
        <v>2790</v>
      </c>
      <c r="E17" s="98"/>
      <c r="F17" s="99"/>
      <c r="H17" s="41" t="str">
        <f t="shared" si="0"/>
        <v>Tanja – Grivić</v>
      </c>
      <c r="J17" s="41" t="str">
        <f t="shared" si="1"/>
        <v>Tanja – Grivić</v>
      </c>
      <c r="L17" s="41" t="str">
        <f t="shared" si="2"/>
        <v>Tanja – Grivić</v>
      </c>
      <c r="N17" s="97">
        <v>15</v>
      </c>
      <c r="O17" s="98" t="s">
        <v>2761</v>
      </c>
      <c r="P17" s="99">
        <v>1211</v>
      </c>
    </row>
    <row r="18" spans="2:16" x14ac:dyDescent="0.25">
      <c r="B18" s="97">
        <v>1969</v>
      </c>
      <c r="C18" s="98" t="s">
        <v>452</v>
      </c>
      <c r="D18" s="98" t="s">
        <v>2791</v>
      </c>
      <c r="E18" s="98"/>
      <c r="F18" s="99"/>
      <c r="H18" s="41" t="str">
        <f t="shared" si="0"/>
        <v>Luka – Hajnić</v>
      </c>
      <c r="J18" s="41" t="str">
        <f t="shared" si="1"/>
        <v>Luka – Hajnić</v>
      </c>
      <c r="L18" s="41" t="str">
        <f t="shared" si="2"/>
        <v>Luka – Hajnić</v>
      </c>
      <c r="N18" s="97">
        <v>26</v>
      </c>
      <c r="O18" s="103" t="s">
        <v>3818</v>
      </c>
      <c r="P18" s="99">
        <v>1999</v>
      </c>
    </row>
    <row r="19" spans="2:16" x14ac:dyDescent="0.25">
      <c r="B19" s="97">
        <v>2023</v>
      </c>
      <c r="C19" s="98" t="s">
        <v>2792</v>
      </c>
      <c r="D19" s="98" t="s">
        <v>2793</v>
      </c>
      <c r="E19" s="98"/>
      <c r="F19" s="99"/>
      <c r="H19" s="41" t="str">
        <f t="shared" si="0"/>
        <v>Miran – Hauser</v>
      </c>
      <c r="J19" s="41" t="str">
        <f t="shared" si="1"/>
        <v>Miran – Hauser</v>
      </c>
      <c r="L19" s="41" t="str">
        <f t="shared" si="2"/>
        <v>Miran – Hauser</v>
      </c>
      <c r="N19" s="97">
        <v>22</v>
      </c>
      <c r="O19" s="98" t="s">
        <v>2762</v>
      </c>
      <c r="P19" s="99">
        <v>2031</v>
      </c>
    </row>
    <row r="20" spans="2:16" x14ac:dyDescent="0.25">
      <c r="B20" s="97">
        <v>2147</v>
      </c>
      <c r="C20" s="98" t="s">
        <v>2794</v>
      </c>
      <c r="D20" s="98" t="s">
        <v>2795</v>
      </c>
      <c r="E20" s="98"/>
      <c r="F20" s="99"/>
      <c r="H20" s="41" t="str">
        <f t="shared" si="0"/>
        <v>Leon – Itty</v>
      </c>
      <c r="J20" s="41" t="str">
        <f t="shared" si="1"/>
        <v>Leon – Itty</v>
      </c>
      <c r="L20" s="41" t="str">
        <f t="shared" si="2"/>
        <v>Leon – Itty</v>
      </c>
      <c r="N20" s="97">
        <v>16</v>
      </c>
      <c r="O20" s="98" t="s">
        <v>2763</v>
      </c>
      <c r="P20" s="99">
        <v>2046</v>
      </c>
    </row>
    <row r="21" spans="2:16" x14ac:dyDescent="0.25">
      <c r="B21" s="97">
        <v>2049</v>
      </c>
      <c r="C21" s="98" t="s">
        <v>2796</v>
      </c>
      <c r="D21" s="98" t="s">
        <v>2795</v>
      </c>
      <c r="E21" s="98"/>
      <c r="F21" s="99"/>
      <c r="H21" s="41" t="str">
        <f t="shared" si="0"/>
        <v>Pierre – Itty</v>
      </c>
      <c r="J21" s="41" t="str">
        <f t="shared" si="1"/>
        <v>Pierre – Itty</v>
      </c>
      <c r="L21" s="41" t="str">
        <f t="shared" si="2"/>
        <v>Pierre – Itty</v>
      </c>
      <c r="N21" s="97">
        <v>14</v>
      </c>
      <c r="O21" s="98" t="s">
        <v>2764</v>
      </c>
      <c r="P21" s="99">
        <v>1493</v>
      </c>
    </row>
    <row r="22" spans="2:16" x14ac:dyDescent="0.25">
      <c r="B22" s="97">
        <v>2017</v>
      </c>
      <c r="C22" s="98" t="s">
        <v>846</v>
      </c>
      <c r="D22" s="98" t="s">
        <v>1231</v>
      </c>
      <c r="E22" s="98"/>
      <c r="F22" s="99"/>
      <c r="H22" s="41" t="str">
        <f t="shared" si="0"/>
        <v>Karlo – Ivanković</v>
      </c>
      <c r="J22" s="41" t="str">
        <f t="shared" si="1"/>
        <v>Karlo – Ivanković</v>
      </c>
      <c r="L22" s="41" t="str">
        <f t="shared" si="2"/>
        <v>Karlo – Ivanković</v>
      </c>
      <c r="N22" s="97">
        <v>9</v>
      </c>
      <c r="O22" s="98" t="s">
        <v>2765</v>
      </c>
      <c r="P22" s="99">
        <v>1969</v>
      </c>
    </row>
    <row r="23" spans="2:16" x14ac:dyDescent="0.25">
      <c r="B23" s="97">
        <v>2022</v>
      </c>
      <c r="C23" s="98" t="s">
        <v>2363</v>
      </c>
      <c r="D23" s="98" t="s">
        <v>2797</v>
      </c>
      <c r="E23" s="98"/>
      <c r="F23" s="99"/>
      <c r="H23" s="41" t="str">
        <f t="shared" si="0"/>
        <v>Ivana – Janković</v>
      </c>
      <c r="J23" s="41" t="str">
        <f t="shared" si="1"/>
        <v>Ivana – Janković</v>
      </c>
      <c r="L23" s="41" t="str">
        <f t="shared" si="2"/>
        <v>Ivana – Janković</v>
      </c>
      <c r="N23" s="97">
        <v>6</v>
      </c>
      <c r="O23" s="98" t="s">
        <v>2766</v>
      </c>
      <c r="P23" s="99">
        <v>1378</v>
      </c>
    </row>
    <row r="24" spans="2:16" x14ac:dyDescent="0.25">
      <c r="B24" s="97">
        <v>1970</v>
      </c>
      <c r="C24" s="98" t="s">
        <v>584</v>
      </c>
      <c r="D24" s="98" t="s">
        <v>2797</v>
      </c>
      <c r="E24" s="98"/>
      <c r="F24" s="99"/>
      <c r="H24" s="41" t="str">
        <f t="shared" si="0"/>
        <v>Jure – Janković</v>
      </c>
      <c r="J24" s="41" t="str">
        <f t="shared" si="1"/>
        <v>Jure – Janković</v>
      </c>
      <c r="L24" s="41" t="str">
        <f t="shared" si="2"/>
        <v>Jure – Janković</v>
      </c>
      <c r="N24" s="97">
        <v>7</v>
      </c>
      <c r="O24" s="98" t="s">
        <v>2767</v>
      </c>
      <c r="P24" s="99">
        <v>1202</v>
      </c>
    </row>
    <row r="25" spans="2:16" x14ac:dyDescent="0.25">
      <c r="B25" s="97">
        <v>2057</v>
      </c>
      <c r="C25" s="98" t="s">
        <v>2018</v>
      </c>
      <c r="D25" s="98" t="s">
        <v>2798</v>
      </c>
      <c r="E25" s="98"/>
      <c r="F25" s="99"/>
      <c r="H25" s="41" t="str">
        <f t="shared" si="0"/>
        <v>Sara – Jovetić</v>
      </c>
      <c r="J25" s="41" t="str">
        <f t="shared" si="1"/>
        <v>Sara – Jovetić</v>
      </c>
      <c r="L25" s="41" t="str">
        <f t="shared" si="2"/>
        <v>Sara – Jovetić</v>
      </c>
      <c r="N25" s="97">
        <v>3</v>
      </c>
      <c r="O25" s="98" t="s">
        <v>2768</v>
      </c>
      <c r="P25" s="99">
        <v>1972</v>
      </c>
    </row>
    <row r="26" spans="2:16" x14ac:dyDescent="0.25">
      <c r="B26" s="97">
        <v>2048</v>
      </c>
      <c r="C26" s="98" t="s">
        <v>2799</v>
      </c>
      <c r="D26" s="98" t="s">
        <v>2800</v>
      </c>
      <c r="E26" s="98"/>
      <c r="F26" s="99"/>
      <c r="H26" s="41" t="str">
        <f t="shared" si="0"/>
        <v>Marijana – Kidrić</v>
      </c>
      <c r="J26" s="41" t="str">
        <f t="shared" si="1"/>
        <v>Marijana – Kidrić</v>
      </c>
      <c r="L26" s="41" t="str">
        <f t="shared" si="2"/>
        <v>Marijana – Kidrić</v>
      </c>
      <c r="N26" s="97">
        <v>11</v>
      </c>
      <c r="O26" s="98" t="s">
        <v>2769</v>
      </c>
      <c r="P26" s="99">
        <v>1361</v>
      </c>
    </row>
    <row r="27" spans="2:16" x14ac:dyDescent="0.25">
      <c r="B27" s="97">
        <v>2015</v>
      </c>
      <c r="C27" s="98" t="s">
        <v>1902</v>
      </c>
      <c r="D27" s="98" t="s">
        <v>2801</v>
      </c>
      <c r="E27" s="98"/>
      <c r="F27" s="99"/>
      <c r="H27" s="41" t="str">
        <f t="shared" si="0"/>
        <v>Nika – Korper</v>
      </c>
      <c r="J27" s="41" t="str">
        <f t="shared" si="1"/>
        <v>Nika – Korper</v>
      </c>
      <c r="L27" s="41" t="str">
        <f t="shared" si="2"/>
        <v>Nika – Korper</v>
      </c>
      <c r="N27" s="97">
        <v>8</v>
      </c>
      <c r="O27" s="98" t="s">
        <v>2770</v>
      </c>
      <c r="P27" s="99">
        <v>1655</v>
      </c>
    </row>
    <row r="28" spans="2:16" x14ac:dyDescent="0.25">
      <c r="B28" s="97">
        <v>2143</v>
      </c>
      <c r="C28" s="98" t="s">
        <v>542</v>
      </c>
      <c r="D28" s="98" t="s">
        <v>1143</v>
      </c>
      <c r="E28" s="98"/>
      <c r="F28" s="99"/>
      <c r="H28" s="41" t="str">
        <f t="shared" si="0"/>
        <v>Martin – Krešan</v>
      </c>
      <c r="J28" s="41" t="str">
        <f t="shared" si="1"/>
        <v>Martin – Krešan</v>
      </c>
      <c r="L28" s="41" t="str">
        <f t="shared" si="2"/>
        <v>Martin – Krešan</v>
      </c>
      <c r="N28" s="97">
        <v>5</v>
      </c>
      <c r="O28" s="98" t="s">
        <v>2771</v>
      </c>
      <c r="P28" s="99">
        <v>1655</v>
      </c>
    </row>
    <row r="29" spans="2:16" x14ac:dyDescent="0.25">
      <c r="B29" s="97">
        <v>1974</v>
      </c>
      <c r="C29" s="98" t="s">
        <v>2802</v>
      </c>
      <c r="D29" s="98" t="s">
        <v>2803</v>
      </c>
      <c r="E29" s="98"/>
      <c r="F29" s="99"/>
      <c r="H29" s="41" t="str">
        <f t="shared" si="0"/>
        <v>Nenad – Krpan</v>
      </c>
      <c r="J29" s="41" t="str">
        <f t="shared" si="1"/>
        <v>Nenad – Krpan</v>
      </c>
      <c r="L29" s="41" t="str">
        <f t="shared" si="2"/>
        <v>Nenad – Krpan</v>
      </c>
      <c r="N29" s="97">
        <v>17</v>
      </c>
      <c r="O29" s="98" t="s">
        <v>2772</v>
      </c>
      <c r="P29" s="99">
        <v>2049</v>
      </c>
    </row>
    <row r="30" spans="2:16" x14ac:dyDescent="0.25">
      <c r="B30" s="97">
        <v>2014</v>
      </c>
      <c r="C30" s="98" t="s">
        <v>2804</v>
      </c>
      <c r="D30" s="98" t="s">
        <v>2805</v>
      </c>
      <c r="E30" s="98"/>
      <c r="F30" s="99"/>
      <c r="H30" s="41" t="str">
        <f t="shared" si="0"/>
        <v>Pavo Filip – Latinac</v>
      </c>
      <c r="J30" s="41" t="str">
        <f t="shared" si="1"/>
        <v>Pavo Filip – Latinac</v>
      </c>
      <c r="L30" s="41" t="str">
        <f t="shared" si="2"/>
        <v>Pavo Filip – Latinac</v>
      </c>
      <c r="N30" s="97">
        <v>1</v>
      </c>
      <c r="O30" s="98" t="s">
        <v>2773</v>
      </c>
      <c r="P30" s="99">
        <v>1097</v>
      </c>
    </row>
    <row r="31" spans="2:16" x14ac:dyDescent="0.25">
      <c r="B31" s="97">
        <v>1952</v>
      </c>
      <c r="C31" s="98" t="s">
        <v>2806</v>
      </c>
      <c r="D31" s="98" t="s">
        <v>2807</v>
      </c>
      <c r="E31" s="98"/>
      <c r="F31" s="99"/>
      <c r="H31" s="41" t="str">
        <f t="shared" si="0"/>
        <v>Ivo – Lukačić</v>
      </c>
      <c r="J31" s="41" t="str">
        <f t="shared" si="1"/>
        <v>Ivo – Lukačić</v>
      </c>
      <c r="L31" s="41" t="str">
        <f t="shared" si="2"/>
        <v>Ivo – Lukačić</v>
      </c>
      <c r="N31" s="97">
        <v>10</v>
      </c>
      <c r="O31" s="98" t="s">
        <v>2774</v>
      </c>
      <c r="P31" s="99">
        <v>1543</v>
      </c>
    </row>
    <row r="32" spans="2:16" x14ac:dyDescent="0.25">
      <c r="B32" s="97">
        <v>1986</v>
      </c>
      <c r="C32" s="98" t="s">
        <v>2808</v>
      </c>
      <c r="D32" s="98" t="s">
        <v>2809</v>
      </c>
      <c r="E32" s="98"/>
      <c r="F32" s="99"/>
      <c r="H32" s="41" t="str">
        <f t="shared" si="0"/>
        <v>Ksenija – Mađarić</v>
      </c>
      <c r="J32" s="41" t="str">
        <f t="shared" si="1"/>
        <v>Ksenija – Mađarić</v>
      </c>
      <c r="L32" s="41" t="str">
        <f t="shared" si="2"/>
        <v>Ksenija – Mađarić</v>
      </c>
      <c r="N32" s="97">
        <v>23</v>
      </c>
      <c r="O32" s="98" t="s">
        <v>2775</v>
      </c>
      <c r="P32" s="99">
        <v>2028</v>
      </c>
    </row>
    <row r="33" spans="2:16" x14ac:dyDescent="0.25">
      <c r="B33" s="97">
        <v>2034</v>
      </c>
      <c r="C33" s="98" t="s">
        <v>603</v>
      </c>
      <c r="D33" s="98" t="s">
        <v>2809</v>
      </c>
      <c r="E33" s="98"/>
      <c r="F33" s="99"/>
      <c r="H33" s="41" t="str">
        <f t="shared" si="0"/>
        <v>Viktor – Mađarić</v>
      </c>
      <c r="J33" s="41" t="str">
        <f t="shared" si="1"/>
        <v>Viktor – Mađarić</v>
      </c>
      <c r="L33" s="41" t="str">
        <f t="shared" si="2"/>
        <v>Viktor – Mađarić</v>
      </c>
      <c r="N33" s="97">
        <v>12</v>
      </c>
      <c r="O33" s="98" t="s">
        <v>2776</v>
      </c>
      <c r="P33" s="99">
        <v>2035</v>
      </c>
    </row>
    <row r="34" spans="2:16" x14ac:dyDescent="0.25">
      <c r="B34" s="97">
        <v>2031</v>
      </c>
      <c r="C34" s="98" t="s">
        <v>1009</v>
      </c>
      <c r="D34" s="98" t="s">
        <v>2810</v>
      </c>
      <c r="E34" s="98"/>
      <c r="F34" s="99"/>
      <c r="H34" s="41" t="str">
        <f t="shared" si="0"/>
        <v>Ivor – Majnarić</v>
      </c>
      <c r="J34" s="41" t="str">
        <f t="shared" si="1"/>
        <v>Ivor – Majnarić</v>
      </c>
      <c r="L34" s="41" t="str">
        <f t="shared" si="2"/>
        <v>Ivor – Majnarić</v>
      </c>
      <c r="N34" s="97">
        <v>25</v>
      </c>
      <c r="O34" s="98" t="s">
        <v>3562</v>
      </c>
      <c r="P34" s="99">
        <v>1252</v>
      </c>
    </row>
    <row r="35" spans="2:16" x14ac:dyDescent="0.25">
      <c r="B35" s="97">
        <v>1968</v>
      </c>
      <c r="C35" s="98" t="s">
        <v>2811</v>
      </c>
      <c r="D35" s="98" t="s">
        <v>2812</v>
      </c>
      <c r="E35" s="98"/>
      <c r="F35" s="99"/>
      <c r="H35" s="41" t="str">
        <f t="shared" si="0"/>
        <v>Rafael – Sandalj</v>
      </c>
      <c r="J35" s="41" t="str">
        <f t="shared" si="1"/>
        <v>Rafael – Sandalj</v>
      </c>
      <c r="L35" s="41" t="str">
        <f t="shared" si="2"/>
        <v>Rafael – Sandalj</v>
      </c>
      <c r="N35" s="97">
        <v>13</v>
      </c>
      <c r="O35" s="98" t="s">
        <v>2777</v>
      </c>
      <c r="P35" s="99">
        <v>2034</v>
      </c>
    </row>
    <row r="36" spans="2:16" x14ac:dyDescent="0.25">
      <c r="B36" s="97">
        <v>2122</v>
      </c>
      <c r="C36" s="98" t="s">
        <v>2813</v>
      </c>
      <c r="D36" s="98" t="s">
        <v>2814</v>
      </c>
      <c r="E36" s="98"/>
      <c r="F36" s="99"/>
      <c r="H36" s="41" t="str">
        <f t="shared" si="0"/>
        <v>Eliška – Škodová</v>
      </c>
      <c r="J36" s="41" t="str">
        <f t="shared" si="1"/>
        <v>Eliška – Škodová</v>
      </c>
      <c r="L36" s="41" t="str">
        <f t="shared" si="2"/>
        <v>Eliška – Škodová</v>
      </c>
      <c r="N36" s="97">
        <v>21</v>
      </c>
      <c r="O36" s="98" t="s">
        <v>2778</v>
      </c>
      <c r="P36" s="99">
        <v>1204</v>
      </c>
    </row>
    <row r="37" spans="2:16" x14ac:dyDescent="0.25">
      <c r="B37" s="97">
        <v>2145</v>
      </c>
      <c r="C37" s="98" t="s">
        <v>2293</v>
      </c>
      <c r="D37" s="98" t="s">
        <v>2292</v>
      </c>
      <c r="E37" s="98"/>
      <c r="F37" s="99"/>
      <c r="H37" s="41" t="str">
        <f t="shared" si="0"/>
        <v>Anja – Soldić</v>
      </c>
      <c r="J37" s="41" t="str">
        <f t="shared" si="1"/>
        <v>Anja – Soldić</v>
      </c>
      <c r="L37" s="41" t="str">
        <f t="shared" si="2"/>
        <v>Anja – Soldić</v>
      </c>
      <c r="N37" s="97"/>
      <c r="O37" s="98"/>
      <c r="P37" s="99"/>
    </row>
    <row r="38" spans="2:16" x14ac:dyDescent="0.25">
      <c r="B38" s="97">
        <v>1957</v>
      </c>
      <c r="C38" s="98" t="s">
        <v>2815</v>
      </c>
      <c r="D38" s="98" t="s">
        <v>2816</v>
      </c>
      <c r="E38" s="98"/>
      <c r="F38" s="99"/>
      <c r="H38" s="41" t="str">
        <f t="shared" si="0"/>
        <v>Slavko – Sopina</v>
      </c>
      <c r="J38" s="41" t="str">
        <f t="shared" si="1"/>
        <v>Slavko – Sopina</v>
      </c>
      <c r="L38" s="41" t="str">
        <f t="shared" si="2"/>
        <v>Slavko – Sopina</v>
      </c>
      <c r="N38" s="97"/>
      <c r="O38" s="98"/>
      <c r="P38" s="99"/>
    </row>
    <row r="39" spans="2:16" x14ac:dyDescent="0.25">
      <c r="B39" s="97">
        <v>2144</v>
      </c>
      <c r="C39" s="98" t="s">
        <v>1077</v>
      </c>
      <c r="D39" s="98" t="s">
        <v>1076</v>
      </c>
      <c r="E39" s="98"/>
      <c r="F39" s="99"/>
      <c r="H39" s="41" t="str">
        <f t="shared" si="0"/>
        <v>Vjeko – Vrkić</v>
      </c>
      <c r="J39" s="41" t="str">
        <f t="shared" si="1"/>
        <v>Vjeko – Vrkić</v>
      </c>
      <c r="L39" s="41" t="str">
        <f t="shared" si="2"/>
        <v>Vjeko – Vrkić</v>
      </c>
      <c r="N39" s="97"/>
      <c r="O39" s="98"/>
      <c r="P39" s="99"/>
    </row>
    <row r="40" spans="2:16" x14ac:dyDescent="0.25">
      <c r="B40" s="97">
        <v>2136</v>
      </c>
      <c r="C40" s="98" t="s">
        <v>2817</v>
      </c>
      <c r="D40" s="98" t="s">
        <v>2818</v>
      </c>
      <c r="E40" s="98" t="s">
        <v>2709</v>
      </c>
      <c r="F40" s="99"/>
      <c r="H40" s="41" t="str">
        <f t="shared" si="0"/>
        <v>Trine Marit – Justad Raaen – Aker Brygge OK</v>
      </c>
      <c r="J40" s="41" t="str">
        <f t="shared" si="1"/>
        <v>Trine Marit – Justad Raaen – Aker Brygge OK</v>
      </c>
      <c r="L40" s="41" t="str">
        <f t="shared" si="2"/>
        <v>Trine Marit – Justad Raaen</v>
      </c>
      <c r="N40" s="97"/>
      <c r="O40" s="98"/>
      <c r="P40" s="99"/>
    </row>
    <row r="41" spans="2:16" x14ac:dyDescent="0.25">
      <c r="B41" s="97">
        <v>2099</v>
      </c>
      <c r="C41" s="98" t="s">
        <v>2819</v>
      </c>
      <c r="D41" s="98" t="s">
        <v>2820</v>
      </c>
      <c r="E41" s="98" t="s">
        <v>2709</v>
      </c>
      <c r="F41" s="99"/>
      <c r="H41" s="41" t="str">
        <f t="shared" si="0"/>
        <v>Richard – Zeiner-Gundersen – Aker Brygge OK</v>
      </c>
      <c r="J41" s="41" t="str">
        <f t="shared" si="1"/>
        <v>Richard – Zeiner-Gundersen – Aker Brygge OK</v>
      </c>
      <c r="L41" s="41" t="str">
        <f t="shared" si="2"/>
        <v>Richard – Zeiner-Gundersen</v>
      </c>
      <c r="N41" s="97"/>
      <c r="O41" s="98"/>
      <c r="P41" s="99"/>
    </row>
    <row r="42" spans="2:16" x14ac:dyDescent="0.25">
      <c r="B42" s="97">
        <v>2081</v>
      </c>
      <c r="C42" s="98" t="s">
        <v>2821</v>
      </c>
      <c r="D42" s="98" t="s">
        <v>2822</v>
      </c>
      <c r="E42" s="98" t="s">
        <v>2710</v>
      </c>
      <c r="F42" s="99"/>
      <c r="H42" s="41" t="str">
        <f t="shared" si="0"/>
        <v>Martins – Sijats – Aluksne OK</v>
      </c>
      <c r="J42" s="41" t="str">
        <f t="shared" si="1"/>
        <v>Martins – Sijats – Aluksne OK</v>
      </c>
      <c r="L42" s="41" t="str">
        <f t="shared" si="2"/>
        <v>Martins – Sijats</v>
      </c>
      <c r="N42" s="97"/>
      <c r="O42" s="98"/>
      <c r="P42" s="99"/>
    </row>
    <row r="43" spans="2:16" x14ac:dyDescent="0.25">
      <c r="B43" s="97">
        <v>2121</v>
      </c>
      <c r="C43" s="98" t="s">
        <v>2823</v>
      </c>
      <c r="D43" s="98" t="s">
        <v>2824</v>
      </c>
      <c r="E43" s="98" t="s">
        <v>2710</v>
      </c>
      <c r="F43" s="99"/>
      <c r="H43" s="41" t="str">
        <f t="shared" si="0"/>
        <v>Liva – Velkere – Aluksne OK</v>
      </c>
      <c r="J43" s="41" t="str">
        <f t="shared" si="1"/>
        <v>Liva – Velkere – Aluksne OK</v>
      </c>
      <c r="L43" s="41" t="str">
        <f t="shared" si="2"/>
        <v>Liva – Velkere</v>
      </c>
      <c r="N43" s="97"/>
      <c r="O43" s="98"/>
      <c r="P43" s="99"/>
    </row>
    <row r="44" spans="2:16" x14ac:dyDescent="0.25">
      <c r="B44" s="97">
        <v>2080</v>
      </c>
      <c r="C44" s="98" t="s">
        <v>2825</v>
      </c>
      <c r="D44" s="98" t="s">
        <v>2826</v>
      </c>
      <c r="E44" s="98" t="s">
        <v>2711</v>
      </c>
      <c r="F44" s="99"/>
      <c r="H44" s="41" t="str">
        <f t="shared" si="0"/>
        <v>Dale – Lucas – BAOC Bandits</v>
      </c>
      <c r="J44" s="41" t="str">
        <f t="shared" si="1"/>
        <v>Dale – Lucas – BAOC Bandits</v>
      </c>
      <c r="L44" s="41" t="str">
        <f t="shared" si="2"/>
        <v>Dale – Lucas</v>
      </c>
      <c r="N44" s="97"/>
      <c r="O44" s="98"/>
      <c r="P44" s="99"/>
    </row>
    <row r="45" spans="2:16" x14ac:dyDescent="0.25">
      <c r="B45" s="97">
        <v>2125</v>
      </c>
      <c r="C45" s="98" t="s">
        <v>2827</v>
      </c>
      <c r="D45" s="98" t="s">
        <v>2828</v>
      </c>
      <c r="E45" s="98" t="s">
        <v>2711</v>
      </c>
      <c r="F45" s="99"/>
      <c r="H45" s="41" t="str">
        <f t="shared" si="0"/>
        <v>Elaine – OHara-Styles – BAOC Bandits</v>
      </c>
      <c r="J45" s="41" t="str">
        <f t="shared" si="1"/>
        <v>Elaine – OHara-Styles – BAOC Bandits</v>
      </c>
      <c r="L45" s="41" t="str">
        <f t="shared" si="2"/>
        <v>Elaine – OHara-Styles</v>
      </c>
      <c r="N45" s="97"/>
      <c r="O45" s="98"/>
      <c r="P45" s="99"/>
    </row>
    <row r="46" spans="2:16" x14ac:dyDescent="0.25">
      <c r="B46" s="97">
        <v>2135</v>
      </c>
      <c r="C46" s="98" t="s">
        <v>2829</v>
      </c>
      <c r="D46" s="98" t="s">
        <v>2828</v>
      </c>
      <c r="E46" s="98" t="s">
        <v>2711</v>
      </c>
      <c r="F46" s="99"/>
      <c r="H46" s="41" t="str">
        <f t="shared" si="0"/>
        <v>Karen – OHara-Styles – BAOC Bandits</v>
      </c>
      <c r="J46" s="41" t="str">
        <f t="shared" si="1"/>
        <v>Karen – OHara-Styles – BAOC Bandits</v>
      </c>
      <c r="L46" s="41" t="str">
        <f t="shared" si="2"/>
        <v>Karen – OHara-Styles</v>
      </c>
      <c r="N46" s="97"/>
      <c r="O46" s="98"/>
      <c r="P46" s="99"/>
    </row>
    <row r="47" spans="2:16" x14ac:dyDescent="0.25">
      <c r="B47" s="97">
        <v>2105</v>
      </c>
      <c r="C47" s="98" t="s">
        <v>2830</v>
      </c>
      <c r="D47" s="98" t="s">
        <v>2831</v>
      </c>
      <c r="E47" s="98" t="s">
        <v>2712</v>
      </c>
      <c r="F47" s="99"/>
      <c r="H47" s="41" t="str">
        <f t="shared" si="0"/>
        <v>Thomas – Elgood – Chigwell</v>
      </c>
      <c r="J47" s="41" t="str">
        <f t="shared" si="1"/>
        <v>Thomas – Elgood – Chigwell</v>
      </c>
      <c r="L47" s="41" t="str">
        <f t="shared" si="2"/>
        <v>Thomas – Elgood</v>
      </c>
      <c r="N47" s="97"/>
      <c r="O47" s="98"/>
      <c r="P47" s="99"/>
    </row>
    <row r="48" spans="2:16" x14ac:dyDescent="0.25">
      <c r="B48" s="97">
        <v>2071</v>
      </c>
      <c r="C48" s="98" t="s">
        <v>2832</v>
      </c>
      <c r="D48" s="98" t="s">
        <v>2833</v>
      </c>
      <c r="E48" s="98" t="s">
        <v>2713</v>
      </c>
      <c r="F48" s="99"/>
      <c r="H48" s="41" t="str">
        <f t="shared" si="0"/>
        <v>Nicolas – Ludovicy – Coliege</v>
      </c>
      <c r="J48" s="41" t="str">
        <f t="shared" si="1"/>
        <v>Nicolas – Ludovicy – Coliege</v>
      </c>
      <c r="L48" s="41" t="str">
        <f t="shared" si="2"/>
        <v>Nicolas – Ludovicy</v>
      </c>
      <c r="N48" s="97"/>
      <c r="O48" s="98"/>
      <c r="P48" s="99"/>
    </row>
    <row r="49" spans="2:16" x14ac:dyDescent="0.25">
      <c r="B49" s="97">
        <v>2185</v>
      </c>
      <c r="C49" s="98" t="s">
        <v>1800</v>
      </c>
      <c r="D49" s="98" t="s">
        <v>1799</v>
      </c>
      <c r="E49" s="98" t="s">
        <v>3813</v>
      </c>
      <c r="F49" s="99"/>
      <c r="H49" s="41" t="str">
        <f t="shared" si="0"/>
        <v>Jasmin – Agić – Dr. inf. Zadar</v>
      </c>
      <c r="J49" s="41" t="str">
        <f t="shared" si="1"/>
        <v>Jasmin – Agić – Dr. inf. Zadar</v>
      </c>
      <c r="L49" s="41" t="str">
        <f t="shared" si="2"/>
        <v>Jasmin – Agić</v>
      </c>
      <c r="N49" s="97"/>
      <c r="O49" s="98"/>
      <c r="P49" s="99"/>
    </row>
    <row r="50" spans="2:16" x14ac:dyDescent="0.25">
      <c r="B50" s="97">
        <v>2187</v>
      </c>
      <c r="C50" s="98" t="s">
        <v>1826</v>
      </c>
      <c r="D50" s="98" t="s">
        <v>1825</v>
      </c>
      <c r="E50" s="98" t="s">
        <v>3813</v>
      </c>
      <c r="F50" s="99"/>
      <c r="H50" s="41" t="str">
        <f t="shared" si="0"/>
        <v>Vanesa – Eškinja – Dr. inf. Zadar</v>
      </c>
      <c r="J50" s="41" t="str">
        <f t="shared" si="1"/>
        <v>Vanesa – Eškinja – Dr. inf. Zadar</v>
      </c>
      <c r="L50" s="41" t="str">
        <f t="shared" si="2"/>
        <v>Vanesa – Eškinja</v>
      </c>
      <c r="N50" s="97"/>
      <c r="O50" s="98"/>
      <c r="P50" s="99"/>
    </row>
    <row r="51" spans="2:16" x14ac:dyDescent="0.25">
      <c r="B51" s="97">
        <v>2186</v>
      </c>
      <c r="C51" s="98" t="s">
        <v>518</v>
      </c>
      <c r="D51" s="98" t="s">
        <v>1811</v>
      </c>
      <c r="E51" s="98" t="s">
        <v>3813</v>
      </c>
      <c r="F51" s="99"/>
      <c r="H51" s="41" t="str">
        <f t="shared" si="0"/>
        <v>Marin – Jović – Dr. inf. Zadar</v>
      </c>
      <c r="J51" s="41" t="str">
        <f t="shared" si="1"/>
        <v>Marin – Jović – Dr. inf. Zadar</v>
      </c>
      <c r="L51" s="41" t="str">
        <f t="shared" si="2"/>
        <v>Marin – Jović</v>
      </c>
      <c r="N51" s="97"/>
      <c r="O51" s="98"/>
      <c r="P51" s="99"/>
    </row>
    <row r="52" spans="2:16" x14ac:dyDescent="0.25">
      <c r="B52" s="97">
        <v>2190</v>
      </c>
      <c r="C52" s="98" t="s">
        <v>1054</v>
      </c>
      <c r="D52" s="98" t="s">
        <v>1888</v>
      </c>
      <c r="E52" s="98" t="s">
        <v>3813</v>
      </c>
      <c r="F52" s="99"/>
      <c r="H52" s="41" t="str">
        <f t="shared" si="0"/>
        <v>Ivan – Paško Džaja – Dr. inf. Zadar</v>
      </c>
      <c r="J52" s="41" t="str">
        <f t="shared" si="1"/>
        <v>Ivan – Paško Džaja – Dr. inf. Zadar</v>
      </c>
      <c r="L52" s="41" t="str">
        <f t="shared" si="2"/>
        <v>Ivan – Paško Džaja</v>
      </c>
      <c r="N52" s="97"/>
      <c r="O52" s="98"/>
      <c r="P52" s="99"/>
    </row>
    <row r="53" spans="2:16" x14ac:dyDescent="0.25">
      <c r="B53" s="97">
        <v>2093</v>
      </c>
      <c r="C53" s="98" t="s">
        <v>2834</v>
      </c>
      <c r="D53" s="98" t="s">
        <v>2835</v>
      </c>
      <c r="E53" s="98" t="s">
        <v>2714</v>
      </c>
      <c r="F53" s="99"/>
      <c r="H53" s="41" t="str">
        <f t="shared" si="0"/>
        <v>Jerzy – Deptuła – Energetyk Dych.</v>
      </c>
      <c r="J53" s="41" t="str">
        <f t="shared" si="1"/>
        <v>Jerzy – Deptuła – Energetyk Dych.</v>
      </c>
      <c r="L53" s="41" t="str">
        <f t="shared" si="2"/>
        <v>Jerzy – Deptuła</v>
      </c>
      <c r="N53" s="97"/>
      <c r="O53" s="98"/>
      <c r="P53" s="99"/>
    </row>
    <row r="54" spans="2:16" x14ac:dyDescent="0.25">
      <c r="B54" s="97">
        <v>2100</v>
      </c>
      <c r="C54" s="98" t="s">
        <v>2836</v>
      </c>
      <c r="D54" s="98" t="s">
        <v>2837</v>
      </c>
      <c r="E54" s="98" t="s">
        <v>2715</v>
      </c>
      <c r="F54" s="99"/>
      <c r="H54" s="41" t="str">
        <f t="shared" si="0"/>
        <v>Zdeněk – Blabla – Expres Czech T.</v>
      </c>
      <c r="J54" s="41" t="str">
        <f t="shared" si="1"/>
        <v>Zdeněk – Blabla – Expres Czech T.</v>
      </c>
      <c r="L54" s="41" t="str">
        <f t="shared" si="2"/>
        <v>Zdeněk – Blabla</v>
      </c>
      <c r="N54" s="97"/>
      <c r="O54" s="98"/>
      <c r="P54" s="99"/>
    </row>
    <row r="55" spans="2:16" x14ac:dyDescent="0.25">
      <c r="B55" s="97">
        <v>2104</v>
      </c>
      <c r="C55" s="98" t="s">
        <v>2838</v>
      </c>
      <c r="D55" s="98" t="s">
        <v>2839</v>
      </c>
      <c r="E55" s="98" t="s">
        <v>2715</v>
      </c>
      <c r="F55" s="99"/>
      <c r="H55" s="41" t="str">
        <f t="shared" si="0"/>
        <v>Jiri – Gawel – Expres Czech T.</v>
      </c>
      <c r="J55" s="41" t="str">
        <f t="shared" si="1"/>
        <v>Jiri – Gawel – Expres Czech T.</v>
      </c>
      <c r="L55" s="41" t="str">
        <f t="shared" si="2"/>
        <v>Jiri – Gawel</v>
      </c>
      <c r="N55" s="97"/>
      <c r="O55" s="98"/>
      <c r="P55" s="99"/>
    </row>
    <row r="56" spans="2:16" x14ac:dyDescent="0.25">
      <c r="B56" s="97">
        <v>2106</v>
      </c>
      <c r="C56" s="98" t="s">
        <v>1524</v>
      </c>
      <c r="D56" s="98" t="s">
        <v>2840</v>
      </c>
      <c r="E56" s="98" t="s">
        <v>2715</v>
      </c>
      <c r="F56" s="99"/>
      <c r="H56" s="41" t="str">
        <f t="shared" si="0"/>
        <v>Vladimir – John – Expres Czech T.</v>
      </c>
      <c r="J56" s="41" t="str">
        <f t="shared" si="1"/>
        <v>Vladimir – John – Expres Czech T.</v>
      </c>
      <c r="L56" s="41" t="str">
        <f t="shared" si="2"/>
        <v>Vladimir – John</v>
      </c>
      <c r="N56" s="97"/>
      <c r="O56" s="98"/>
      <c r="P56" s="99"/>
    </row>
    <row r="57" spans="2:16" x14ac:dyDescent="0.25">
      <c r="B57" s="97">
        <v>2077</v>
      </c>
      <c r="C57" s="98" t="s">
        <v>2836</v>
      </c>
      <c r="D57" s="98" t="s">
        <v>2841</v>
      </c>
      <c r="E57" s="98" t="s">
        <v>2715</v>
      </c>
      <c r="F57" s="99"/>
      <c r="H57" s="41" t="str">
        <f t="shared" si="0"/>
        <v>Zdeněk – Olexa – Expres Czech T.</v>
      </c>
      <c r="J57" s="41" t="str">
        <f t="shared" si="1"/>
        <v>Zdeněk – Olexa – Expres Czech T.</v>
      </c>
      <c r="L57" s="41" t="str">
        <f t="shared" si="2"/>
        <v>Zdeněk – Olexa</v>
      </c>
      <c r="N57" s="97"/>
      <c r="O57" s="98"/>
      <c r="P57" s="99"/>
    </row>
    <row r="58" spans="2:16" x14ac:dyDescent="0.25">
      <c r="B58" s="97">
        <v>2177</v>
      </c>
      <c r="C58" s="98" t="s">
        <v>2247</v>
      </c>
      <c r="D58" s="98" t="s">
        <v>2246</v>
      </c>
      <c r="E58" s="98" t="s">
        <v>2249</v>
      </c>
      <c r="F58" s="99"/>
      <c r="H58" s="41" t="str">
        <f t="shared" si="0"/>
        <v>Mojca – Flerin Drevenšek – Kamniški OK</v>
      </c>
      <c r="J58" s="41" t="str">
        <f t="shared" si="1"/>
        <v>Mojca – Flerin Drevenšek – Kamniški OK</v>
      </c>
      <c r="L58" s="41" t="str">
        <f t="shared" si="2"/>
        <v>Mojca – Flerin Drevenšek</v>
      </c>
      <c r="N58" s="97"/>
      <c r="O58" s="98"/>
      <c r="P58" s="99"/>
    </row>
    <row r="59" spans="2:16" x14ac:dyDescent="0.25">
      <c r="B59" s="97">
        <v>2109</v>
      </c>
      <c r="C59" s="98" t="s">
        <v>2842</v>
      </c>
      <c r="D59" s="98" t="s">
        <v>2843</v>
      </c>
      <c r="E59" s="98" t="s">
        <v>2716</v>
      </c>
      <c r="F59" s="99"/>
      <c r="H59" s="41" t="str">
        <f t="shared" si="0"/>
        <v>Göran – Eriksson – Kimito SF</v>
      </c>
      <c r="J59" s="41" t="str">
        <f t="shared" si="1"/>
        <v>Göran – Eriksson – Kimito SF</v>
      </c>
      <c r="L59" s="41" t="str">
        <f t="shared" si="2"/>
        <v>Göran – Eriksson</v>
      </c>
      <c r="N59" s="97"/>
      <c r="O59" s="98"/>
      <c r="P59" s="99"/>
    </row>
    <row r="60" spans="2:16" x14ac:dyDescent="0.25">
      <c r="B60" s="97">
        <v>2107</v>
      </c>
      <c r="C60" s="98" t="s">
        <v>2844</v>
      </c>
      <c r="D60" s="98" t="s">
        <v>2845</v>
      </c>
      <c r="E60" s="98" t="s">
        <v>2716</v>
      </c>
      <c r="F60" s="99"/>
      <c r="H60" s="41" t="str">
        <f t="shared" si="0"/>
        <v>Marten – Lindroos – Kimito SF</v>
      </c>
      <c r="J60" s="41" t="str">
        <f t="shared" si="1"/>
        <v>Marten – Lindroos – Kimito SF</v>
      </c>
      <c r="L60" s="41" t="str">
        <f t="shared" si="2"/>
        <v>Marten – Lindroos</v>
      </c>
      <c r="N60" s="97"/>
      <c r="O60" s="98"/>
      <c r="P60" s="99"/>
    </row>
    <row r="61" spans="2:16" x14ac:dyDescent="0.25">
      <c r="B61" s="97">
        <v>2108</v>
      </c>
      <c r="C61" s="98" t="s">
        <v>2846</v>
      </c>
      <c r="D61" s="98" t="s">
        <v>2847</v>
      </c>
      <c r="E61" s="98" t="s">
        <v>2716</v>
      </c>
      <c r="F61" s="99"/>
      <c r="H61" s="41" t="str">
        <f t="shared" si="0"/>
        <v>Ralf – Olander – Kimito SF</v>
      </c>
      <c r="J61" s="41" t="str">
        <f t="shared" si="1"/>
        <v>Ralf – Olander – Kimito SF</v>
      </c>
      <c r="L61" s="41" t="str">
        <f t="shared" si="2"/>
        <v>Ralf – Olander</v>
      </c>
      <c r="N61" s="97"/>
      <c r="O61" s="98"/>
      <c r="P61" s="99"/>
    </row>
    <row r="62" spans="2:16" x14ac:dyDescent="0.25">
      <c r="B62" s="97">
        <v>2140</v>
      </c>
      <c r="C62" s="98" t="s">
        <v>2848</v>
      </c>
      <c r="D62" s="98" t="s">
        <v>2849</v>
      </c>
      <c r="E62" s="98" t="s">
        <v>2716</v>
      </c>
      <c r="F62" s="99"/>
      <c r="H62" s="41" t="str">
        <f t="shared" si="0"/>
        <v>Ursula – Roslof – Kimito SF</v>
      </c>
      <c r="J62" s="41" t="str">
        <f t="shared" si="1"/>
        <v>Ursula – Roslof – Kimito SF</v>
      </c>
      <c r="L62" s="41" t="str">
        <f t="shared" si="2"/>
        <v>Ursula – Roslof</v>
      </c>
      <c r="N62" s="97"/>
      <c r="O62" s="98"/>
      <c r="P62" s="99"/>
    </row>
    <row r="63" spans="2:16" x14ac:dyDescent="0.25">
      <c r="B63" s="97">
        <v>2065</v>
      </c>
      <c r="C63" s="98" t="s">
        <v>2850</v>
      </c>
      <c r="D63" s="98" t="s">
        <v>2851</v>
      </c>
      <c r="E63" s="98" t="s">
        <v>2717</v>
      </c>
      <c r="F63" s="99"/>
      <c r="H63" s="41" t="str">
        <f t="shared" si="0"/>
        <v>Matej – Balogh – KOB Sokol Pez.</v>
      </c>
      <c r="J63" s="41" t="str">
        <f t="shared" si="1"/>
        <v>Matej – Balogh – KOB Sokol Pez.</v>
      </c>
      <c r="L63" s="41" t="str">
        <f t="shared" si="2"/>
        <v>Matej – Balogh</v>
      </c>
      <c r="N63" s="97"/>
      <c r="O63" s="98"/>
      <c r="P63" s="99"/>
    </row>
    <row r="64" spans="2:16" x14ac:dyDescent="0.25">
      <c r="B64" s="97">
        <v>2064</v>
      </c>
      <c r="C64" s="98" t="s">
        <v>2852</v>
      </c>
      <c r="D64" s="98" t="s">
        <v>2853</v>
      </c>
      <c r="E64" s="98" t="s">
        <v>2717</v>
      </c>
      <c r="F64" s="99"/>
      <c r="H64" s="41" t="str">
        <f t="shared" si="0"/>
        <v>Dami – Dojcar – KOB Sokol Pez.</v>
      </c>
      <c r="J64" s="41" t="str">
        <f t="shared" si="1"/>
        <v>Dami – Dojcar – KOB Sokol Pez.</v>
      </c>
      <c r="L64" s="41" t="str">
        <f t="shared" si="2"/>
        <v>Dami – Dojcar</v>
      </c>
      <c r="N64" s="97"/>
      <c r="O64" s="98"/>
      <c r="P64" s="99"/>
    </row>
    <row r="65" spans="2:16" x14ac:dyDescent="0.25">
      <c r="B65" s="97">
        <v>2067</v>
      </c>
      <c r="C65" s="98" t="s">
        <v>564</v>
      </c>
      <c r="D65" s="98" t="s">
        <v>2854</v>
      </c>
      <c r="E65" s="98" t="s">
        <v>2717</v>
      </c>
      <c r="F65" s="99"/>
      <c r="H65" s="41" t="str">
        <f t="shared" si="0"/>
        <v>Filip – Jancik – KOB Sokol Pez.</v>
      </c>
      <c r="J65" s="41" t="str">
        <f t="shared" si="1"/>
        <v>Filip – Jancik – KOB Sokol Pez.</v>
      </c>
      <c r="L65" s="41" t="str">
        <f t="shared" si="2"/>
        <v>Filip – Jancik</v>
      </c>
      <c r="N65" s="97"/>
      <c r="O65" s="98"/>
      <c r="P65" s="99"/>
    </row>
    <row r="66" spans="2:16" x14ac:dyDescent="0.25">
      <c r="B66" s="97">
        <v>2068</v>
      </c>
      <c r="C66" s="98" t="s">
        <v>2855</v>
      </c>
      <c r="D66" s="98" t="s">
        <v>2856</v>
      </c>
      <c r="E66" s="98" t="s">
        <v>2717</v>
      </c>
      <c r="F66" s="99"/>
      <c r="H66" s="41" t="str">
        <f t="shared" si="0"/>
        <v>Luky – Kapusta – KOB Sokol Pez.</v>
      </c>
      <c r="J66" s="41" t="str">
        <f t="shared" si="1"/>
        <v>Luky – Kapusta – KOB Sokol Pez.</v>
      </c>
      <c r="L66" s="41" t="str">
        <f t="shared" si="2"/>
        <v>Luky – Kapusta</v>
      </c>
      <c r="N66" s="97"/>
      <c r="O66" s="98"/>
      <c r="P66" s="99"/>
    </row>
    <row r="67" spans="2:16" x14ac:dyDescent="0.25">
      <c r="B67" s="97">
        <v>2117</v>
      </c>
      <c r="C67" s="98" t="s">
        <v>2857</v>
      </c>
      <c r="D67" s="98" t="s">
        <v>2858</v>
      </c>
      <c r="E67" s="98" t="s">
        <v>2717</v>
      </c>
      <c r="F67" s="99"/>
      <c r="H67" s="41" t="str">
        <f t="shared" si="0"/>
        <v>Zuzka – Kovacova – KOB Sokol Pez.</v>
      </c>
      <c r="J67" s="41" t="str">
        <f t="shared" si="1"/>
        <v>Zuzka – Kovacova – KOB Sokol Pez.</v>
      </c>
      <c r="L67" s="41" t="str">
        <f t="shared" si="2"/>
        <v>Zuzka – Kovacova</v>
      </c>
      <c r="N67" s="97"/>
      <c r="O67" s="98"/>
      <c r="P67" s="99"/>
    </row>
    <row r="68" spans="2:16" x14ac:dyDescent="0.25">
      <c r="B68" s="97">
        <v>2066</v>
      </c>
      <c r="C68" s="98" t="s">
        <v>2859</v>
      </c>
      <c r="D68" s="98" t="s">
        <v>2860</v>
      </c>
      <c r="E68" s="98" t="s">
        <v>2717</v>
      </c>
      <c r="F68" s="99"/>
      <c r="H68" s="41" t="str">
        <f t="shared" si="0"/>
        <v>Tomas – Syrovy – KOB Sokol Pez.</v>
      </c>
      <c r="J68" s="41" t="str">
        <f t="shared" si="1"/>
        <v>Tomas – Syrovy – KOB Sokol Pez.</v>
      </c>
      <c r="L68" s="41" t="str">
        <f t="shared" si="2"/>
        <v>Tomas – Syrovy</v>
      </c>
      <c r="N68" s="97"/>
      <c r="O68" s="98"/>
      <c r="P68" s="99"/>
    </row>
    <row r="69" spans="2:16" x14ac:dyDescent="0.25">
      <c r="B69" s="97">
        <v>2061</v>
      </c>
      <c r="C69" s="98" t="s">
        <v>2861</v>
      </c>
      <c r="D69" s="98" t="s">
        <v>2862</v>
      </c>
      <c r="E69" s="98" t="s">
        <v>2717</v>
      </c>
      <c r="F69" s="99"/>
      <c r="H69" s="41" t="str">
        <f t="shared" si="0"/>
        <v>Danko – Szabo – KOB Sokol Pez.</v>
      </c>
      <c r="J69" s="41" t="str">
        <f t="shared" si="1"/>
        <v>Danko – Szabo – KOB Sokol Pez.</v>
      </c>
      <c r="L69" s="41" t="str">
        <f t="shared" si="2"/>
        <v>Danko – Szabo</v>
      </c>
      <c r="N69" s="97"/>
      <c r="O69" s="98"/>
      <c r="P69" s="99"/>
    </row>
    <row r="70" spans="2:16" x14ac:dyDescent="0.25">
      <c r="B70" s="97">
        <v>2063</v>
      </c>
      <c r="C70" s="98" t="s">
        <v>2863</v>
      </c>
      <c r="D70" s="98" t="s">
        <v>2864</v>
      </c>
      <c r="E70" s="98" t="s">
        <v>2717</v>
      </c>
      <c r="F70" s="99"/>
      <c r="H70" s="41" t="str">
        <f t="shared" si="0"/>
        <v>Eli – Valach – KOB Sokol Pez.</v>
      </c>
      <c r="J70" s="41" t="str">
        <f t="shared" si="1"/>
        <v>Eli – Valach – KOB Sokol Pez.</v>
      </c>
      <c r="L70" s="41" t="str">
        <f t="shared" si="2"/>
        <v>Eli – Valach</v>
      </c>
      <c r="N70" s="97"/>
      <c r="O70" s="98"/>
      <c r="P70" s="99"/>
    </row>
    <row r="71" spans="2:16" x14ac:dyDescent="0.25">
      <c r="B71" s="97">
        <v>2095</v>
      </c>
      <c r="C71" s="98" t="s">
        <v>2865</v>
      </c>
      <c r="D71" s="98" t="s">
        <v>2866</v>
      </c>
      <c r="E71" s="98" t="s">
        <v>2718</v>
      </c>
      <c r="F71" s="99"/>
      <c r="H71" s="41" t="str">
        <f t="shared" si="0"/>
        <v>Marek – Holik – KOS Tesla Brno</v>
      </c>
      <c r="J71" s="41" t="str">
        <f t="shared" si="1"/>
        <v>Marek – Holik – KOS Tesla Brno</v>
      </c>
      <c r="L71" s="41" t="str">
        <f t="shared" si="2"/>
        <v>Marek – Holik</v>
      </c>
      <c r="N71" s="97"/>
      <c r="O71" s="98"/>
      <c r="P71" s="99"/>
    </row>
    <row r="72" spans="2:16" x14ac:dyDescent="0.25">
      <c r="B72" s="97">
        <v>2075</v>
      </c>
      <c r="C72" s="98" t="s">
        <v>1190</v>
      </c>
      <c r="D72" s="98" t="s">
        <v>2867</v>
      </c>
      <c r="E72" s="98" t="s">
        <v>2718</v>
      </c>
      <c r="F72" s="99"/>
      <c r="H72" s="41" t="str">
        <f t="shared" si="0"/>
        <v>Jan – Karlik – KOS Tesla Brno</v>
      </c>
      <c r="J72" s="41" t="str">
        <f t="shared" si="1"/>
        <v>Jan – Karlik – KOS Tesla Brno</v>
      </c>
      <c r="L72" s="41" t="str">
        <f t="shared" si="2"/>
        <v>Jan – Karlik</v>
      </c>
      <c r="N72" s="97"/>
      <c r="O72" s="98"/>
      <c r="P72" s="99"/>
    </row>
    <row r="73" spans="2:16" x14ac:dyDescent="0.25">
      <c r="B73" s="97">
        <v>2072</v>
      </c>
      <c r="C73" s="98" t="s">
        <v>2859</v>
      </c>
      <c r="D73" s="98" t="s">
        <v>2868</v>
      </c>
      <c r="E73" s="98" t="s">
        <v>2718</v>
      </c>
      <c r="F73" s="99"/>
      <c r="H73" s="41" t="str">
        <f t="shared" si="0"/>
        <v>Tomas – Kavan – KOS Tesla Brno</v>
      </c>
      <c r="J73" s="41" t="str">
        <f t="shared" si="1"/>
        <v>Tomas – Kavan – KOS Tesla Brno</v>
      </c>
      <c r="L73" s="41" t="str">
        <f t="shared" si="2"/>
        <v>Tomas – Kavan</v>
      </c>
      <c r="N73" s="97"/>
      <c r="O73" s="98"/>
      <c r="P73" s="99"/>
    </row>
    <row r="74" spans="2:16" x14ac:dyDescent="0.25">
      <c r="B74" s="97">
        <v>2124</v>
      </c>
      <c r="C74" s="98" t="s">
        <v>2869</v>
      </c>
      <c r="D74" s="98" t="s">
        <v>2870</v>
      </c>
      <c r="E74" s="98" t="s">
        <v>2719</v>
      </c>
      <c r="F74" s="99"/>
      <c r="H74" s="41" t="str">
        <f t="shared" si="0"/>
        <v>Anke – Schmiedeberg – LG Ost</v>
      </c>
      <c r="J74" s="41" t="str">
        <f t="shared" si="1"/>
        <v>Anke – Schmiedeberg – LG Ost</v>
      </c>
      <c r="L74" s="41" t="str">
        <f t="shared" si="2"/>
        <v>Anke – Schmiedeberg</v>
      </c>
      <c r="N74" s="97"/>
      <c r="O74" s="98"/>
      <c r="P74" s="99"/>
    </row>
    <row r="75" spans="2:16" x14ac:dyDescent="0.25">
      <c r="B75" s="97">
        <v>2085</v>
      </c>
      <c r="C75" s="98" t="s">
        <v>2871</v>
      </c>
      <c r="D75" s="98" t="s">
        <v>2870</v>
      </c>
      <c r="E75" s="98" t="s">
        <v>2719</v>
      </c>
      <c r="F75" s="99"/>
      <c r="H75" s="41" t="str">
        <f t="shared" ref="H75:H138" si="3">IF(C75="","",C75) &amp; IF(D75="",""," – " &amp; D75) &amp; IF(E75="",""," – " &amp; E75) &amp; IF(F75="",""," – " &amp; F75)</f>
        <v>Nils – Schmiedeberg – LG Ost</v>
      </c>
      <c r="J75" s="41" t="str">
        <f t="shared" ref="J75:J138" si="4">IF(C75="","",C75) &amp; IF(D75="",""," – " &amp; D75) &amp; IF(E75="",""," – " &amp; E75)</f>
        <v>Nils – Schmiedeberg – LG Ost</v>
      </c>
      <c r="L75" s="41" t="str">
        <f t="shared" ref="L75:L138" si="5">IF(C75="","",C75) &amp; IF(D75="",""," – " &amp; D75)</f>
        <v>Nils – Schmiedeberg</v>
      </c>
      <c r="N75" s="97"/>
      <c r="O75" s="98"/>
      <c r="P75" s="99"/>
    </row>
    <row r="76" spans="2:16" x14ac:dyDescent="0.25">
      <c r="B76" s="97">
        <v>2184</v>
      </c>
      <c r="C76" s="98" t="s">
        <v>1692</v>
      </c>
      <c r="D76" s="98" t="s">
        <v>1691</v>
      </c>
      <c r="E76" s="98" t="s">
        <v>2720</v>
      </c>
      <c r="F76" s="99"/>
      <c r="H76" s="41" t="str">
        <f t="shared" si="3"/>
        <v>Gábor – Erdős – Nagykanizsai ZSE</v>
      </c>
      <c r="J76" s="41" t="str">
        <f t="shared" si="4"/>
        <v>Gábor – Erdős – Nagykanizsai ZSE</v>
      </c>
      <c r="L76" s="41" t="str">
        <f t="shared" si="5"/>
        <v>Gábor – Erdős</v>
      </c>
      <c r="N76" s="97"/>
      <c r="O76" s="98"/>
      <c r="P76" s="99"/>
    </row>
    <row r="77" spans="2:16" x14ac:dyDescent="0.25">
      <c r="B77" s="97">
        <v>2038</v>
      </c>
      <c r="C77" s="98" t="s">
        <v>2520</v>
      </c>
      <c r="D77" s="98" t="s">
        <v>2519</v>
      </c>
      <c r="E77" s="98" t="s">
        <v>2720</v>
      </c>
      <c r="F77" s="99"/>
      <c r="H77" s="41" t="str">
        <f t="shared" si="3"/>
        <v>Ágnes – Erdősné Németh – Nagykanizsai ZSE</v>
      </c>
      <c r="J77" s="41" t="str">
        <f t="shared" si="4"/>
        <v>Ágnes – Erdősné Németh – Nagykanizsai ZSE</v>
      </c>
      <c r="L77" s="41" t="str">
        <f t="shared" si="5"/>
        <v>Ágnes – Erdősné Németh</v>
      </c>
      <c r="N77" s="97"/>
      <c r="O77" s="98"/>
      <c r="P77" s="99"/>
    </row>
    <row r="78" spans="2:16" x14ac:dyDescent="0.25">
      <c r="B78" s="97">
        <v>2128</v>
      </c>
      <c r="C78" s="98" t="s">
        <v>2872</v>
      </c>
      <c r="D78" s="98" t="s">
        <v>2873</v>
      </c>
      <c r="E78" s="98" t="s">
        <v>2721</v>
      </c>
      <c r="F78" s="99"/>
      <c r="H78" s="41" t="str">
        <f t="shared" si="3"/>
        <v>Gudrun – Eschlboeck – Naturfreunde L</v>
      </c>
      <c r="J78" s="41" t="str">
        <f t="shared" si="4"/>
        <v>Gudrun – Eschlboeck – Naturfreunde L</v>
      </c>
      <c r="L78" s="41" t="str">
        <f t="shared" si="5"/>
        <v>Gudrun – Eschlboeck</v>
      </c>
      <c r="N78" s="97"/>
      <c r="O78" s="98"/>
      <c r="P78" s="99"/>
    </row>
    <row r="79" spans="2:16" x14ac:dyDescent="0.25">
      <c r="B79" s="97">
        <v>2097</v>
      </c>
      <c r="C79" s="98" t="s">
        <v>2874</v>
      </c>
      <c r="D79" s="98" t="s">
        <v>2873</v>
      </c>
      <c r="E79" s="98" t="s">
        <v>2721</v>
      </c>
      <c r="F79" s="99"/>
      <c r="H79" s="41" t="str">
        <f t="shared" si="3"/>
        <v>Rainer – Eschlboeck – Naturfreunde L</v>
      </c>
      <c r="J79" s="41" t="str">
        <f t="shared" si="4"/>
        <v>Rainer – Eschlboeck – Naturfreunde L</v>
      </c>
      <c r="L79" s="41" t="str">
        <f t="shared" si="5"/>
        <v>Rainer – Eschlboeck</v>
      </c>
      <c r="N79" s="97"/>
      <c r="O79" s="98"/>
      <c r="P79" s="99"/>
    </row>
    <row r="80" spans="2:16" x14ac:dyDescent="0.25">
      <c r="B80" s="97">
        <v>2094</v>
      </c>
      <c r="C80" s="98" t="s">
        <v>2875</v>
      </c>
      <c r="D80" s="98" t="s">
        <v>2876</v>
      </c>
      <c r="E80" s="98" t="s">
        <v>2722</v>
      </c>
      <c r="F80" s="99"/>
      <c r="H80" s="41" t="str">
        <f t="shared" si="3"/>
        <v>Axel – Biel – Naturfreunde W.</v>
      </c>
      <c r="J80" s="41" t="str">
        <f t="shared" si="4"/>
        <v>Axel – Biel – Naturfreunde W.</v>
      </c>
      <c r="L80" s="41" t="str">
        <f t="shared" si="5"/>
        <v>Axel – Biel</v>
      </c>
      <c r="N80" s="97"/>
      <c r="O80" s="98"/>
      <c r="P80" s="99"/>
    </row>
    <row r="81" spans="2:16" x14ac:dyDescent="0.25">
      <c r="B81" s="97">
        <v>2129</v>
      </c>
      <c r="C81" s="98" t="s">
        <v>2877</v>
      </c>
      <c r="D81" s="98" t="s">
        <v>2878</v>
      </c>
      <c r="E81" s="98" t="s">
        <v>2722</v>
      </c>
      <c r="F81" s="99"/>
      <c r="H81" s="41" t="str">
        <f t="shared" si="3"/>
        <v>Renate – Biel-Pretting – Naturfreunde W.</v>
      </c>
      <c r="J81" s="41" t="str">
        <f t="shared" si="4"/>
        <v>Renate – Biel-Pretting – Naturfreunde W.</v>
      </c>
      <c r="L81" s="41" t="str">
        <f t="shared" si="5"/>
        <v>Renate – Biel-Pretting</v>
      </c>
      <c r="N81" s="97"/>
      <c r="O81" s="98"/>
      <c r="P81" s="99"/>
    </row>
    <row r="82" spans="2:16" x14ac:dyDescent="0.25">
      <c r="B82" s="97">
        <v>2131</v>
      </c>
      <c r="C82" s="98" t="s">
        <v>2879</v>
      </c>
      <c r="D82" s="98" t="s">
        <v>2880</v>
      </c>
      <c r="E82" s="98" t="s">
        <v>2722</v>
      </c>
      <c r="F82" s="99"/>
      <c r="H82" s="41" t="str">
        <f t="shared" si="3"/>
        <v>Christine – Calvet – Naturfreunde W.</v>
      </c>
      <c r="J82" s="41" t="str">
        <f t="shared" si="4"/>
        <v>Christine – Calvet – Naturfreunde W.</v>
      </c>
      <c r="L82" s="41" t="str">
        <f t="shared" si="5"/>
        <v>Christine – Calvet</v>
      </c>
      <c r="N82" s="97"/>
      <c r="O82" s="98"/>
      <c r="P82" s="99"/>
    </row>
    <row r="83" spans="2:16" x14ac:dyDescent="0.25">
      <c r="B83" s="97">
        <v>2096</v>
      </c>
      <c r="C83" s="98" t="s">
        <v>2881</v>
      </c>
      <c r="D83" s="98" t="s">
        <v>2882</v>
      </c>
      <c r="E83" s="98" t="s">
        <v>2722</v>
      </c>
      <c r="F83" s="99"/>
      <c r="H83" s="41" t="str">
        <f t="shared" si="3"/>
        <v>Erich – Göschl – Naturfreunde W.</v>
      </c>
      <c r="J83" s="41" t="str">
        <f t="shared" si="4"/>
        <v>Erich – Göschl – Naturfreunde W.</v>
      </c>
      <c r="L83" s="41" t="str">
        <f t="shared" si="5"/>
        <v>Erich – Göschl</v>
      </c>
      <c r="N83" s="97"/>
      <c r="O83" s="98"/>
      <c r="P83" s="99"/>
    </row>
    <row r="84" spans="2:16" x14ac:dyDescent="0.25">
      <c r="B84" s="97">
        <v>2127</v>
      </c>
      <c r="C84" s="98" t="s">
        <v>2784</v>
      </c>
      <c r="D84" s="98" t="s">
        <v>2883</v>
      </c>
      <c r="E84" s="98" t="s">
        <v>2722</v>
      </c>
      <c r="F84" s="99"/>
      <c r="H84" s="41" t="str">
        <f t="shared" si="3"/>
        <v>Barbara – Kastner – Naturfreunde W.</v>
      </c>
      <c r="J84" s="41" t="str">
        <f t="shared" si="4"/>
        <v>Barbara – Kastner – Naturfreunde W.</v>
      </c>
      <c r="L84" s="41" t="str">
        <f t="shared" si="5"/>
        <v>Barbara – Kastner</v>
      </c>
      <c r="N84" s="97"/>
      <c r="O84" s="98"/>
      <c r="P84" s="99"/>
    </row>
    <row r="85" spans="2:16" x14ac:dyDescent="0.25">
      <c r="B85" s="97">
        <v>2084</v>
      </c>
      <c r="C85" s="98" t="s">
        <v>2884</v>
      </c>
      <c r="D85" s="98" t="s">
        <v>2883</v>
      </c>
      <c r="E85" s="98" t="s">
        <v>2722</v>
      </c>
      <c r="F85" s="99"/>
      <c r="H85" s="41" t="str">
        <f t="shared" si="3"/>
        <v>Boris – Kastner – Naturfreunde W.</v>
      </c>
      <c r="J85" s="41" t="str">
        <f t="shared" si="4"/>
        <v>Boris – Kastner – Naturfreunde W.</v>
      </c>
      <c r="L85" s="41" t="str">
        <f t="shared" si="5"/>
        <v>Boris – Kastner</v>
      </c>
      <c r="N85" s="97"/>
      <c r="O85" s="98"/>
      <c r="P85" s="99"/>
    </row>
    <row r="86" spans="2:16" x14ac:dyDescent="0.25">
      <c r="B86" s="97">
        <v>2102</v>
      </c>
      <c r="C86" s="98" t="s">
        <v>2885</v>
      </c>
      <c r="D86" s="98" t="s">
        <v>2886</v>
      </c>
      <c r="E86" s="98" t="s">
        <v>2722</v>
      </c>
      <c r="F86" s="99"/>
      <c r="H86" s="41" t="str">
        <f t="shared" si="3"/>
        <v>Arnulf – Wolfram – Naturfreunde W.</v>
      </c>
      <c r="J86" s="41" t="str">
        <f t="shared" si="4"/>
        <v>Arnulf – Wolfram – Naturfreunde W.</v>
      </c>
      <c r="L86" s="41" t="str">
        <f t="shared" si="5"/>
        <v>Arnulf – Wolfram</v>
      </c>
      <c r="N86" s="97"/>
      <c r="O86" s="98"/>
      <c r="P86" s="99"/>
    </row>
    <row r="87" spans="2:16" x14ac:dyDescent="0.25">
      <c r="B87" s="97">
        <v>2133</v>
      </c>
      <c r="C87" s="98" t="s">
        <v>2887</v>
      </c>
      <c r="D87" s="98" t="s">
        <v>2888</v>
      </c>
      <c r="E87" s="98" t="s">
        <v>2722</v>
      </c>
      <c r="F87" s="99"/>
      <c r="H87" s="41" t="str">
        <f t="shared" si="3"/>
        <v>Sabine – Wolfram-Teischl – Naturfreunde W.</v>
      </c>
      <c r="J87" s="41" t="str">
        <f t="shared" si="4"/>
        <v>Sabine – Wolfram-Teischl – Naturfreunde W.</v>
      </c>
      <c r="L87" s="41" t="str">
        <f t="shared" si="5"/>
        <v>Sabine – Wolfram-Teischl</v>
      </c>
      <c r="N87" s="97"/>
      <c r="O87" s="98"/>
      <c r="P87" s="99"/>
    </row>
    <row r="88" spans="2:16" x14ac:dyDescent="0.25">
      <c r="B88" s="97">
        <v>2101</v>
      </c>
      <c r="C88" s="98" t="s">
        <v>2889</v>
      </c>
      <c r="D88" s="98" t="s">
        <v>2890</v>
      </c>
      <c r="E88" s="98" t="s">
        <v>2723</v>
      </c>
      <c r="F88" s="99"/>
      <c r="H88" s="41" t="str">
        <f t="shared" si="3"/>
        <v>Laurent – Compere – O. Caennaise</v>
      </c>
      <c r="J88" s="41" t="str">
        <f t="shared" si="4"/>
        <v>Laurent – Compere – O. Caennaise</v>
      </c>
      <c r="L88" s="41" t="str">
        <f t="shared" si="5"/>
        <v>Laurent – Compere</v>
      </c>
      <c r="N88" s="97"/>
      <c r="O88" s="98"/>
      <c r="P88" s="99"/>
    </row>
    <row r="89" spans="2:16" x14ac:dyDescent="0.25">
      <c r="B89" s="97">
        <v>2132</v>
      </c>
      <c r="C89" s="98" t="s">
        <v>2891</v>
      </c>
      <c r="D89" s="98" t="s">
        <v>2892</v>
      </c>
      <c r="E89" s="98" t="s">
        <v>2724</v>
      </c>
      <c r="F89" s="99"/>
      <c r="H89" s="41" t="str">
        <f t="shared" si="3"/>
        <v>Guni – Palme – O. Klosterneub.</v>
      </c>
      <c r="J89" s="41" t="str">
        <f t="shared" si="4"/>
        <v>Guni – Palme – O. Klosterneub.</v>
      </c>
      <c r="L89" s="41" t="str">
        <f t="shared" si="5"/>
        <v>Guni – Palme</v>
      </c>
      <c r="N89" s="97"/>
      <c r="O89" s="98"/>
      <c r="P89" s="99"/>
    </row>
    <row r="90" spans="2:16" x14ac:dyDescent="0.25">
      <c r="B90" s="97">
        <v>2086</v>
      </c>
      <c r="C90" s="98" t="s">
        <v>2893</v>
      </c>
      <c r="D90" s="98" t="s">
        <v>2894</v>
      </c>
      <c r="E90" s="98" t="s">
        <v>2724</v>
      </c>
      <c r="F90" s="99"/>
      <c r="H90" s="41" t="str">
        <f t="shared" si="3"/>
        <v>Roland – Reisenberger – O. Klosterneub.</v>
      </c>
      <c r="J90" s="41" t="str">
        <f t="shared" si="4"/>
        <v>Roland – Reisenberger – O. Klosterneub.</v>
      </c>
      <c r="L90" s="41" t="str">
        <f t="shared" si="5"/>
        <v>Roland – Reisenberger</v>
      </c>
      <c r="N90" s="97"/>
      <c r="O90" s="98"/>
      <c r="P90" s="99"/>
    </row>
    <row r="91" spans="2:16" x14ac:dyDescent="0.25">
      <c r="B91" s="97">
        <v>2183</v>
      </c>
      <c r="C91" s="98" t="s">
        <v>1576</v>
      </c>
      <c r="D91" s="98" t="s">
        <v>1575</v>
      </c>
      <c r="E91" s="98" t="s">
        <v>3812</v>
      </c>
      <c r="F91" s="99"/>
      <c r="H91" s="41" t="str">
        <f t="shared" si="3"/>
        <v>Mátyás – Paskuj – Offline SSE</v>
      </c>
      <c r="J91" s="41" t="str">
        <f t="shared" si="4"/>
        <v>Mátyás – Paskuj – Offline SSE</v>
      </c>
      <c r="L91" s="41" t="str">
        <f t="shared" si="5"/>
        <v>Mátyás – Paskuj</v>
      </c>
      <c r="N91" s="97"/>
      <c r="O91" s="98"/>
      <c r="P91" s="99"/>
    </row>
    <row r="92" spans="2:16" x14ac:dyDescent="0.25">
      <c r="B92" s="97">
        <v>2192</v>
      </c>
      <c r="C92" s="98" t="s">
        <v>2387</v>
      </c>
      <c r="D92" s="98" t="s">
        <v>3819</v>
      </c>
      <c r="E92" s="98" t="s">
        <v>3812</v>
      </c>
      <c r="F92" s="99"/>
      <c r="H92" s="41" t="str">
        <f t="shared" si="3"/>
        <v>Erzsébet – Paskuj Mátyásné – Offline SSE</v>
      </c>
      <c r="J92" s="41" t="str">
        <f t="shared" si="4"/>
        <v>Erzsébet – Paskuj Mátyásné – Offline SSE</v>
      </c>
      <c r="L92" s="41" t="str">
        <f t="shared" si="5"/>
        <v>Erzsébet – Paskuj Mátyásné</v>
      </c>
      <c r="N92" s="97"/>
      <c r="O92" s="98"/>
      <c r="P92" s="99"/>
    </row>
    <row r="93" spans="2:16" x14ac:dyDescent="0.25">
      <c r="B93" s="97">
        <v>2120</v>
      </c>
      <c r="C93" s="98" t="s">
        <v>2895</v>
      </c>
      <c r="D93" s="98" t="s">
        <v>2896</v>
      </c>
      <c r="E93" s="98" t="s">
        <v>2725</v>
      </c>
      <c r="F93" s="99"/>
      <c r="H93" s="41" t="str">
        <f t="shared" si="3"/>
        <v>Lara – Gantar – OK Azimut</v>
      </c>
      <c r="J93" s="41" t="str">
        <f t="shared" si="4"/>
        <v>Lara – Gantar – OK Azimut</v>
      </c>
      <c r="L93" s="41" t="str">
        <f t="shared" si="5"/>
        <v>Lara – Gantar</v>
      </c>
      <c r="N93" s="97"/>
      <c r="O93" s="98"/>
      <c r="P93" s="99"/>
    </row>
    <row r="94" spans="2:16" x14ac:dyDescent="0.25">
      <c r="B94" s="97">
        <v>1208</v>
      </c>
      <c r="C94" s="98" t="s">
        <v>1789</v>
      </c>
      <c r="D94" s="98" t="s">
        <v>1788</v>
      </c>
      <c r="E94" s="98" t="s">
        <v>499</v>
      </c>
      <c r="F94" s="99" t="s">
        <v>1767</v>
      </c>
      <c r="H94" s="41" t="str">
        <f t="shared" si="3"/>
        <v>Željko – Belaj – OK Bjelovar – M65</v>
      </c>
      <c r="J94" s="41" t="str">
        <f t="shared" si="4"/>
        <v>Željko – Belaj – OK Bjelovar</v>
      </c>
      <c r="L94" s="41" t="str">
        <f t="shared" si="5"/>
        <v>Željko – Belaj</v>
      </c>
      <c r="N94" s="97"/>
      <c r="O94" s="98"/>
      <c r="P94" s="99"/>
    </row>
    <row r="95" spans="2:16" x14ac:dyDescent="0.25">
      <c r="B95" s="97">
        <v>1979</v>
      </c>
      <c r="C95" s="98" t="s">
        <v>495</v>
      </c>
      <c r="D95" s="98" t="s">
        <v>494</v>
      </c>
      <c r="E95" s="98" t="s">
        <v>499</v>
      </c>
      <c r="F95" s="99"/>
      <c r="H95" s="41" t="str">
        <f t="shared" si="3"/>
        <v>Jakov – Bijelić – OK Bjelovar</v>
      </c>
      <c r="J95" s="41" t="str">
        <f t="shared" si="4"/>
        <v>Jakov – Bijelić – OK Bjelovar</v>
      </c>
      <c r="L95" s="41" t="str">
        <f t="shared" si="5"/>
        <v>Jakov – Bijelić</v>
      </c>
      <c r="N95" s="97"/>
      <c r="O95" s="98"/>
      <c r="P95" s="99"/>
    </row>
    <row r="96" spans="2:16" x14ac:dyDescent="0.25">
      <c r="B96" s="97">
        <v>1537</v>
      </c>
      <c r="C96" s="98" t="s">
        <v>1164</v>
      </c>
      <c r="D96" s="98" t="s">
        <v>494</v>
      </c>
      <c r="E96" s="98" t="s">
        <v>499</v>
      </c>
      <c r="F96" s="99" t="s">
        <v>1313</v>
      </c>
      <c r="H96" s="41" t="str">
        <f t="shared" si="3"/>
        <v>Vedran – Bijelić – OK Bjelovar – M35</v>
      </c>
      <c r="J96" s="41" t="str">
        <f t="shared" si="4"/>
        <v>Vedran – Bijelić – OK Bjelovar</v>
      </c>
      <c r="L96" s="41" t="str">
        <f t="shared" si="5"/>
        <v>Vedran – Bijelić</v>
      </c>
      <c r="N96" s="97"/>
      <c r="O96" s="98"/>
      <c r="P96" s="99"/>
    </row>
    <row r="97" spans="2:16" x14ac:dyDescent="0.25">
      <c r="B97" s="97">
        <v>1793</v>
      </c>
      <c r="C97" s="98" t="s">
        <v>2897</v>
      </c>
      <c r="D97" s="98" t="s">
        <v>2898</v>
      </c>
      <c r="E97" s="98" t="s">
        <v>499</v>
      </c>
      <c r="F97" s="99"/>
      <c r="H97" s="41" t="str">
        <f t="shared" si="3"/>
        <v>Tihomir – Despetović – OK Bjelovar</v>
      </c>
      <c r="J97" s="41" t="str">
        <f t="shared" si="4"/>
        <v>Tihomir – Despetović – OK Bjelovar</v>
      </c>
      <c r="L97" s="41" t="str">
        <f t="shared" si="5"/>
        <v>Tihomir – Despetović</v>
      </c>
      <c r="N97" s="97"/>
      <c r="O97" s="98"/>
      <c r="P97" s="99"/>
    </row>
    <row r="98" spans="2:16" x14ac:dyDescent="0.25">
      <c r="B98" s="97">
        <v>1284</v>
      </c>
      <c r="C98" s="98" t="s">
        <v>2899</v>
      </c>
      <c r="D98" s="98" t="s">
        <v>2900</v>
      </c>
      <c r="E98" s="98" t="s">
        <v>499</v>
      </c>
      <c r="F98" s="99" t="s">
        <v>864</v>
      </c>
      <c r="H98" s="41" t="str">
        <f t="shared" si="3"/>
        <v>Bože – Đipalo – OK Bjelovar – M21</v>
      </c>
      <c r="J98" s="41" t="str">
        <f t="shared" si="4"/>
        <v>Bože – Đipalo – OK Bjelovar</v>
      </c>
      <c r="L98" s="41" t="str">
        <f t="shared" si="5"/>
        <v>Bože – Đipalo</v>
      </c>
      <c r="N98" s="97"/>
      <c r="O98" s="98"/>
      <c r="P98" s="99"/>
    </row>
    <row r="99" spans="2:16" x14ac:dyDescent="0.25">
      <c r="B99" s="97">
        <v>1610</v>
      </c>
      <c r="C99" s="98" t="s">
        <v>1054</v>
      </c>
      <c r="D99" s="98" t="s">
        <v>2901</v>
      </c>
      <c r="E99" s="98" t="s">
        <v>499</v>
      </c>
      <c r="F99" s="99"/>
      <c r="H99" s="41" t="str">
        <f t="shared" si="3"/>
        <v>Ivan – Draušnik – OK Bjelovar</v>
      </c>
      <c r="J99" s="41" t="str">
        <f t="shared" si="4"/>
        <v>Ivan – Draušnik – OK Bjelovar</v>
      </c>
      <c r="L99" s="41" t="str">
        <f t="shared" si="5"/>
        <v>Ivan – Draušnik</v>
      </c>
      <c r="N99" s="97"/>
      <c r="O99" s="98"/>
      <c r="P99" s="99"/>
    </row>
    <row r="100" spans="2:16" x14ac:dyDescent="0.25">
      <c r="B100" s="97">
        <v>2007</v>
      </c>
      <c r="C100" s="98" t="s">
        <v>2271</v>
      </c>
      <c r="D100" s="98" t="s">
        <v>2901</v>
      </c>
      <c r="E100" s="98" t="s">
        <v>499</v>
      </c>
      <c r="F100" s="99"/>
      <c r="H100" s="41" t="str">
        <f t="shared" si="3"/>
        <v>Kristina – Draušnik – OK Bjelovar</v>
      </c>
      <c r="J100" s="41" t="str">
        <f t="shared" si="4"/>
        <v>Kristina – Draušnik – OK Bjelovar</v>
      </c>
      <c r="L100" s="41" t="str">
        <f t="shared" si="5"/>
        <v>Kristina – Draušnik</v>
      </c>
      <c r="N100" s="97"/>
      <c r="O100" s="98"/>
      <c r="P100" s="99"/>
    </row>
    <row r="101" spans="2:16" x14ac:dyDescent="0.25">
      <c r="B101" s="97">
        <v>2009</v>
      </c>
      <c r="C101" s="98" t="s">
        <v>1639</v>
      </c>
      <c r="D101" s="98" t="s">
        <v>2901</v>
      </c>
      <c r="E101" s="98" t="s">
        <v>499</v>
      </c>
      <c r="F101" s="99"/>
      <c r="H101" s="41" t="str">
        <f t="shared" si="3"/>
        <v>Petar – Draušnik – OK Bjelovar</v>
      </c>
      <c r="J101" s="41" t="str">
        <f t="shared" si="4"/>
        <v>Petar – Draušnik – OK Bjelovar</v>
      </c>
      <c r="L101" s="41" t="str">
        <f t="shared" si="5"/>
        <v>Petar – Draušnik</v>
      </c>
      <c r="N101" s="97"/>
      <c r="O101" s="98"/>
      <c r="P101" s="99"/>
    </row>
    <row r="102" spans="2:16" x14ac:dyDescent="0.25">
      <c r="B102" s="97">
        <v>1824</v>
      </c>
      <c r="C102" s="98" t="s">
        <v>2850</v>
      </c>
      <c r="D102" s="98" t="s">
        <v>2902</v>
      </c>
      <c r="E102" s="98" t="s">
        <v>499</v>
      </c>
      <c r="F102" s="99"/>
      <c r="H102" s="41" t="str">
        <f t="shared" si="3"/>
        <v>Matej – Drmanović – OK Bjelovar</v>
      </c>
      <c r="J102" s="41" t="str">
        <f t="shared" si="4"/>
        <v>Matej – Drmanović – OK Bjelovar</v>
      </c>
      <c r="L102" s="41" t="str">
        <f t="shared" si="5"/>
        <v>Matej – Drmanović</v>
      </c>
      <c r="N102" s="97"/>
      <c r="O102" s="98"/>
      <c r="P102" s="99"/>
    </row>
    <row r="103" spans="2:16" x14ac:dyDescent="0.25">
      <c r="B103" s="97">
        <v>2028</v>
      </c>
      <c r="C103" s="98" t="s">
        <v>1101</v>
      </c>
      <c r="D103" s="98" t="s">
        <v>2903</v>
      </c>
      <c r="E103" s="98" t="s">
        <v>499</v>
      </c>
      <c r="F103" s="99" t="s">
        <v>1313</v>
      </c>
      <c r="H103" s="41" t="str">
        <f t="shared" si="3"/>
        <v>Tomislav – Filipčić – OK Bjelovar – M35</v>
      </c>
      <c r="J103" s="41" t="str">
        <f t="shared" si="4"/>
        <v>Tomislav – Filipčić – OK Bjelovar</v>
      </c>
      <c r="L103" s="41" t="str">
        <f t="shared" si="5"/>
        <v>Tomislav – Filipčić</v>
      </c>
      <c r="N103" s="97"/>
      <c r="O103" s="98"/>
      <c r="P103" s="99"/>
    </row>
    <row r="104" spans="2:16" x14ac:dyDescent="0.25">
      <c r="B104" s="97">
        <v>1825</v>
      </c>
      <c r="C104" s="98" t="s">
        <v>2904</v>
      </c>
      <c r="D104" s="98" t="s">
        <v>2905</v>
      </c>
      <c r="E104" s="98" t="s">
        <v>499</v>
      </c>
      <c r="F104" s="99"/>
      <c r="H104" s="41" t="str">
        <f t="shared" si="3"/>
        <v>Mihael – Grgić – OK Bjelovar</v>
      </c>
      <c r="J104" s="41" t="str">
        <f t="shared" si="4"/>
        <v>Mihael – Grgić – OK Bjelovar</v>
      </c>
      <c r="L104" s="41" t="str">
        <f t="shared" si="5"/>
        <v>Mihael – Grgić</v>
      </c>
      <c r="N104" s="97"/>
      <c r="O104" s="98"/>
      <c r="P104" s="99"/>
    </row>
    <row r="105" spans="2:16" x14ac:dyDescent="0.25">
      <c r="B105" s="97">
        <v>1971</v>
      </c>
      <c r="C105" s="98" t="s">
        <v>2906</v>
      </c>
      <c r="D105" s="98" t="s">
        <v>2907</v>
      </c>
      <c r="E105" s="98" t="s">
        <v>499</v>
      </c>
      <c r="F105" s="99"/>
      <c r="H105" s="41" t="str">
        <f t="shared" si="3"/>
        <v>Goran – Iličić – OK Bjelovar</v>
      </c>
      <c r="J105" s="41" t="str">
        <f t="shared" si="4"/>
        <v>Goran – Iličić – OK Bjelovar</v>
      </c>
      <c r="L105" s="41" t="str">
        <f t="shared" si="5"/>
        <v>Goran – Iličić</v>
      </c>
      <c r="N105" s="97"/>
      <c r="O105" s="98"/>
      <c r="P105" s="99"/>
    </row>
    <row r="106" spans="2:16" x14ac:dyDescent="0.25">
      <c r="B106" s="97">
        <v>1826</v>
      </c>
      <c r="C106" s="98" t="s">
        <v>2471</v>
      </c>
      <c r="D106" s="98" t="s">
        <v>2908</v>
      </c>
      <c r="E106" s="98" t="s">
        <v>499</v>
      </c>
      <c r="F106" s="99"/>
      <c r="H106" s="41" t="str">
        <f t="shared" si="3"/>
        <v>Marija – Kaučić Perković – OK Bjelovar</v>
      </c>
      <c r="J106" s="41" t="str">
        <f t="shared" si="4"/>
        <v>Marija – Kaučić Perković – OK Bjelovar</v>
      </c>
      <c r="L106" s="41" t="str">
        <f t="shared" si="5"/>
        <v>Marija – Kaučić Perković</v>
      </c>
      <c r="N106" s="97"/>
      <c r="O106" s="98"/>
      <c r="P106" s="99"/>
    </row>
    <row r="107" spans="2:16" x14ac:dyDescent="0.25">
      <c r="B107" s="97">
        <v>1577</v>
      </c>
      <c r="C107" s="98" t="s">
        <v>1460</v>
      </c>
      <c r="D107" s="98" t="s">
        <v>2909</v>
      </c>
      <c r="E107" s="98" t="s">
        <v>499</v>
      </c>
      <c r="F107" s="99"/>
      <c r="H107" s="41" t="str">
        <f t="shared" si="3"/>
        <v>Damir – Klobučarić – OK Bjelovar</v>
      </c>
      <c r="J107" s="41" t="str">
        <f t="shared" si="4"/>
        <v>Damir – Klobučarić – OK Bjelovar</v>
      </c>
      <c r="L107" s="41" t="str">
        <f t="shared" si="5"/>
        <v>Damir – Klobučarić</v>
      </c>
      <c r="N107" s="97"/>
      <c r="O107" s="98"/>
      <c r="P107" s="99"/>
    </row>
    <row r="108" spans="2:16" x14ac:dyDescent="0.25">
      <c r="B108" s="97">
        <v>1794</v>
      </c>
      <c r="C108" s="98" t="s">
        <v>2910</v>
      </c>
      <c r="D108" s="98" t="s">
        <v>2911</v>
      </c>
      <c r="E108" s="98" t="s">
        <v>499</v>
      </c>
      <c r="F108" s="99"/>
      <c r="H108" s="41" t="str">
        <f t="shared" si="3"/>
        <v>Željka – Krupka – OK Bjelovar</v>
      </c>
      <c r="J108" s="41" t="str">
        <f t="shared" si="4"/>
        <v>Željka – Krupka – OK Bjelovar</v>
      </c>
      <c r="L108" s="41" t="str">
        <f t="shared" si="5"/>
        <v>Željka – Krupka</v>
      </c>
      <c r="N108" s="97"/>
      <c r="O108" s="98"/>
      <c r="P108" s="99"/>
    </row>
    <row r="109" spans="2:16" x14ac:dyDescent="0.25">
      <c r="B109" s="97">
        <v>1679</v>
      </c>
      <c r="C109" s="98" t="s">
        <v>1551</v>
      </c>
      <c r="D109" s="98" t="s">
        <v>2912</v>
      </c>
      <c r="E109" s="98" t="s">
        <v>499</v>
      </c>
      <c r="F109" s="99"/>
      <c r="H109" s="41" t="str">
        <f t="shared" si="3"/>
        <v>Siniša – Muhtić – OK Bjelovar</v>
      </c>
      <c r="J109" s="41" t="str">
        <f t="shared" si="4"/>
        <v>Siniša – Muhtić – OK Bjelovar</v>
      </c>
      <c r="L109" s="41" t="str">
        <f t="shared" si="5"/>
        <v>Siniša – Muhtić</v>
      </c>
      <c r="N109" s="97"/>
      <c r="O109" s="98"/>
      <c r="P109" s="99"/>
    </row>
    <row r="110" spans="2:16" x14ac:dyDescent="0.25">
      <c r="B110" s="97">
        <v>1453</v>
      </c>
      <c r="C110" s="98" t="s">
        <v>2913</v>
      </c>
      <c r="D110" s="98" t="s">
        <v>2914</v>
      </c>
      <c r="E110" s="98" t="s">
        <v>499</v>
      </c>
      <c r="F110" s="99" t="s">
        <v>1488</v>
      </c>
      <c r="H110" s="41" t="str">
        <f t="shared" si="3"/>
        <v>Robert – Orehoci – OK Bjelovar – M45</v>
      </c>
      <c r="J110" s="41" t="str">
        <f t="shared" si="4"/>
        <v>Robert – Orehoci – OK Bjelovar</v>
      </c>
      <c r="L110" s="41" t="str">
        <f t="shared" si="5"/>
        <v>Robert – Orehoci</v>
      </c>
      <c r="N110" s="97"/>
      <c r="O110" s="98"/>
      <c r="P110" s="99"/>
    </row>
    <row r="111" spans="2:16" x14ac:dyDescent="0.25">
      <c r="B111" s="97">
        <v>1269</v>
      </c>
      <c r="C111" s="98" t="s">
        <v>2262</v>
      </c>
      <c r="D111" s="98" t="s">
        <v>2261</v>
      </c>
      <c r="E111" s="98" t="s">
        <v>499</v>
      </c>
      <c r="F111" s="99" t="s">
        <v>2252</v>
      </c>
      <c r="H111" s="41" t="str">
        <f t="shared" si="3"/>
        <v>Antonija – Orlić – OK Bjelovar – Ž21</v>
      </c>
      <c r="J111" s="41" t="str">
        <f t="shared" si="4"/>
        <v>Antonija – Orlić – OK Bjelovar</v>
      </c>
      <c r="L111" s="41" t="str">
        <f t="shared" si="5"/>
        <v>Antonija – Orlić</v>
      </c>
      <c r="N111" s="97"/>
      <c r="O111" s="98"/>
      <c r="P111" s="99"/>
    </row>
    <row r="112" spans="2:16" x14ac:dyDescent="0.25">
      <c r="B112" s="97">
        <v>2054</v>
      </c>
      <c r="C112" s="98" t="s">
        <v>2915</v>
      </c>
      <c r="D112" s="98" t="s">
        <v>2916</v>
      </c>
      <c r="E112" s="98" t="s">
        <v>499</v>
      </c>
      <c r="F112" s="99"/>
      <c r="H112" s="41" t="str">
        <f t="shared" si="3"/>
        <v>Anamarija – Pađan – OK Bjelovar</v>
      </c>
      <c r="J112" s="41" t="str">
        <f t="shared" si="4"/>
        <v>Anamarija – Pađan – OK Bjelovar</v>
      </c>
      <c r="L112" s="41" t="str">
        <f t="shared" si="5"/>
        <v>Anamarija – Pađan</v>
      </c>
      <c r="N112" s="97"/>
      <c r="O112" s="98"/>
      <c r="P112" s="99"/>
    </row>
    <row r="113" spans="2:16" x14ac:dyDescent="0.25">
      <c r="B113" s="97">
        <v>2051</v>
      </c>
      <c r="C113" s="98" t="s">
        <v>937</v>
      </c>
      <c r="D113" s="98" t="s">
        <v>2916</v>
      </c>
      <c r="E113" s="98" t="s">
        <v>499</v>
      </c>
      <c r="F113" s="99"/>
      <c r="H113" s="41" t="str">
        <f t="shared" si="3"/>
        <v>Marko – Pađan – OK Bjelovar</v>
      </c>
      <c r="J113" s="41" t="str">
        <f t="shared" si="4"/>
        <v>Marko – Pađan – OK Bjelovar</v>
      </c>
      <c r="L113" s="41" t="str">
        <f t="shared" si="5"/>
        <v>Marko – Pađan</v>
      </c>
      <c r="N113" s="97"/>
      <c r="O113" s="98"/>
      <c r="P113" s="99"/>
    </row>
    <row r="114" spans="2:16" x14ac:dyDescent="0.25">
      <c r="B114" s="97">
        <v>2052</v>
      </c>
      <c r="C114" s="98" t="s">
        <v>2207</v>
      </c>
      <c r="D114" s="98" t="s">
        <v>2916</v>
      </c>
      <c r="E114" s="98" t="s">
        <v>499</v>
      </c>
      <c r="F114" s="99"/>
      <c r="H114" s="41" t="str">
        <f t="shared" si="3"/>
        <v>Marta – Pađan – OK Bjelovar</v>
      </c>
      <c r="J114" s="41" t="str">
        <f t="shared" si="4"/>
        <v>Marta – Pađan – OK Bjelovar</v>
      </c>
      <c r="L114" s="41" t="str">
        <f t="shared" si="5"/>
        <v>Marta – Pađan</v>
      </c>
      <c r="N114" s="97"/>
      <c r="O114" s="98"/>
      <c r="P114" s="99"/>
    </row>
    <row r="115" spans="2:16" x14ac:dyDescent="0.25">
      <c r="B115" s="97">
        <v>1677</v>
      </c>
      <c r="C115" s="98" t="s">
        <v>1673</v>
      </c>
      <c r="D115" s="98" t="s">
        <v>2917</v>
      </c>
      <c r="E115" s="98" t="s">
        <v>499</v>
      </c>
      <c r="F115" s="99"/>
      <c r="H115" s="41" t="str">
        <f t="shared" si="3"/>
        <v>Mladen – Perica – OK Bjelovar</v>
      </c>
      <c r="J115" s="41" t="str">
        <f t="shared" si="4"/>
        <v>Mladen – Perica – OK Bjelovar</v>
      </c>
      <c r="L115" s="41" t="str">
        <f t="shared" si="5"/>
        <v>Mladen – Perica</v>
      </c>
      <c r="N115" s="97"/>
      <c r="O115" s="98"/>
      <c r="P115" s="99"/>
    </row>
    <row r="116" spans="2:16" x14ac:dyDescent="0.25">
      <c r="B116" s="97">
        <v>1678</v>
      </c>
      <c r="C116" s="98" t="s">
        <v>1639</v>
      </c>
      <c r="D116" s="98" t="s">
        <v>2917</v>
      </c>
      <c r="E116" s="98" t="s">
        <v>499</v>
      </c>
      <c r="F116" s="99"/>
      <c r="H116" s="41" t="str">
        <f t="shared" si="3"/>
        <v>Petar – Perica – OK Bjelovar</v>
      </c>
      <c r="J116" s="41" t="str">
        <f t="shared" si="4"/>
        <v>Petar – Perica – OK Bjelovar</v>
      </c>
      <c r="L116" s="41" t="str">
        <f t="shared" si="5"/>
        <v>Petar – Perica</v>
      </c>
      <c r="N116" s="97"/>
      <c r="O116" s="98"/>
      <c r="P116" s="99"/>
    </row>
    <row r="117" spans="2:16" x14ac:dyDescent="0.25">
      <c r="B117" s="97">
        <v>1627</v>
      </c>
      <c r="C117" s="98" t="s">
        <v>2918</v>
      </c>
      <c r="D117" s="98" t="s">
        <v>2550</v>
      </c>
      <c r="E117" s="98" t="s">
        <v>499</v>
      </c>
      <c r="F117" s="99"/>
      <c r="H117" s="41" t="str">
        <f t="shared" si="3"/>
        <v>Eduard – Perković – OK Bjelovar</v>
      </c>
      <c r="J117" s="41" t="str">
        <f t="shared" si="4"/>
        <v>Eduard – Perković – OK Bjelovar</v>
      </c>
      <c r="L117" s="41" t="str">
        <f t="shared" si="5"/>
        <v>Eduard – Perković</v>
      </c>
      <c r="N117" s="97"/>
      <c r="O117" s="98"/>
      <c r="P117" s="99"/>
    </row>
    <row r="118" spans="2:16" x14ac:dyDescent="0.25">
      <c r="B118" s="97">
        <v>1140</v>
      </c>
      <c r="C118" s="98" t="s">
        <v>2310</v>
      </c>
      <c r="D118" s="98" t="s">
        <v>2309</v>
      </c>
      <c r="E118" s="98" t="s">
        <v>499</v>
      </c>
      <c r="F118" s="99" t="s">
        <v>2252</v>
      </c>
      <c r="H118" s="41" t="str">
        <f t="shared" si="3"/>
        <v>Petra – Plevnik – OK Bjelovar – Ž21</v>
      </c>
      <c r="J118" s="41" t="str">
        <f t="shared" si="4"/>
        <v>Petra – Plevnik – OK Bjelovar</v>
      </c>
      <c r="L118" s="41" t="str">
        <f t="shared" si="5"/>
        <v>Petra – Plevnik</v>
      </c>
      <c r="N118" s="97"/>
      <c r="O118" s="103"/>
      <c r="P118" s="99"/>
    </row>
    <row r="119" spans="2:16" x14ac:dyDescent="0.25">
      <c r="B119" s="97">
        <v>1490</v>
      </c>
      <c r="C119" s="98" t="s">
        <v>1765</v>
      </c>
      <c r="D119" s="98" t="s">
        <v>2919</v>
      </c>
      <c r="E119" s="98" t="s">
        <v>499</v>
      </c>
      <c r="F119" s="99" t="s">
        <v>1614</v>
      </c>
      <c r="H119" s="41" t="str">
        <f t="shared" si="3"/>
        <v>Milan – Radočaj – OK Bjelovar – M55</v>
      </c>
      <c r="J119" s="41" t="str">
        <f t="shared" si="4"/>
        <v>Milan – Radočaj – OK Bjelovar</v>
      </c>
      <c r="L119" s="41" t="str">
        <f t="shared" si="5"/>
        <v>Milan – Radočaj</v>
      </c>
      <c r="N119" s="97"/>
      <c r="O119" s="98"/>
      <c r="P119" s="99"/>
    </row>
    <row r="120" spans="2:16" x14ac:dyDescent="0.25">
      <c r="B120" s="97">
        <v>1939</v>
      </c>
      <c r="C120" s="98" t="s">
        <v>2543</v>
      </c>
      <c r="D120" s="98" t="s">
        <v>2919</v>
      </c>
      <c r="E120" s="98" t="s">
        <v>499</v>
      </c>
      <c r="F120" s="99" t="s">
        <v>2585</v>
      </c>
      <c r="H120" s="41" t="str">
        <f t="shared" si="3"/>
        <v>Sanja – Radočaj – OK Bjelovar – Ž55</v>
      </c>
      <c r="J120" s="41" t="str">
        <f t="shared" si="4"/>
        <v>Sanja – Radočaj – OK Bjelovar</v>
      </c>
      <c r="L120" s="41" t="str">
        <f t="shared" si="5"/>
        <v>Sanja – Radočaj</v>
      </c>
      <c r="N120" s="97"/>
      <c r="O120" s="98"/>
      <c r="P120" s="99"/>
    </row>
    <row r="121" spans="2:16" x14ac:dyDescent="0.25">
      <c r="B121" s="97">
        <v>1266</v>
      </c>
      <c r="C121" s="98" t="s">
        <v>1536</v>
      </c>
      <c r="D121" s="98" t="s">
        <v>1535</v>
      </c>
      <c r="E121" s="98" t="s">
        <v>499</v>
      </c>
      <c r="F121" s="99" t="s">
        <v>1488</v>
      </c>
      <c r="H121" s="41" t="str">
        <f t="shared" si="3"/>
        <v>Domagoj – Šantić – OK Bjelovar – M45</v>
      </c>
      <c r="J121" s="41" t="str">
        <f t="shared" si="4"/>
        <v>Domagoj – Šantić – OK Bjelovar</v>
      </c>
      <c r="L121" s="41" t="str">
        <f t="shared" si="5"/>
        <v>Domagoj – Šantić</v>
      </c>
      <c r="N121" s="97"/>
      <c r="O121" s="98"/>
      <c r="P121" s="99"/>
    </row>
    <row r="122" spans="2:16" x14ac:dyDescent="0.25">
      <c r="B122" s="97">
        <v>1542</v>
      </c>
      <c r="C122" s="98" t="s">
        <v>2038</v>
      </c>
      <c r="D122" s="98" t="s">
        <v>1535</v>
      </c>
      <c r="E122" s="98" t="s">
        <v>499</v>
      </c>
      <c r="F122" s="99" t="s">
        <v>2009</v>
      </c>
      <c r="H122" s="41" t="str">
        <f t="shared" si="3"/>
        <v>Gloria – Šantić – OK Bjelovar – Ž12</v>
      </c>
      <c r="J122" s="41" t="str">
        <f t="shared" si="4"/>
        <v>Gloria – Šantić – OK Bjelovar</v>
      </c>
      <c r="L122" s="41" t="str">
        <f t="shared" si="5"/>
        <v>Gloria – Šantić</v>
      </c>
      <c r="N122" s="97"/>
      <c r="O122" s="98"/>
      <c r="P122" s="99"/>
    </row>
    <row r="123" spans="2:16" x14ac:dyDescent="0.25">
      <c r="B123" s="97">
        <v>1466</v>
      </c>
      <c r="C123" s="98" t="s">
        <v>2371</v>
      </c>
      <c r="D123" s="98" t="s">
        <v>1535</v>
      </c>
      <c r="E123" s="98" t="s">
        <v>499</v>
      </c>
      <c r="F123" s="99" t="s">
        <v>2333</v>
      </c>
      <c r="H123" s="41" t="str">
        <f t="shared" si="3"/>
        <v>Nikolina – Šantić – OK Bjelovar – Ž35</v>
      </c>
      <c r="J123" s="41" t="str">
        <f t="shared" si="4"/>
        <v>Nikolina – Šantić – OK Bjelovar</v>
      </c>
      <c r="L123" s="41" t="str">
        <f t="shared" si="5"/>
        <v>Nikolina – Šantić</v>
      </c>
      <c r="N123" s="97"/>
      <c r="O123" s="98"/>
      <c r="P123" s="99"/>
    </row>
    <row r="124" spans="2:16" x14ac:dyDescent="0.25">
      <c r="B124" s="97">
        <v>1364</v>
      </c>
      <c r="C124" s="98" t="s">
        <v>2072</v>
      </c>
      <c r="D124" s="98" t="s">
        <v>1535</v>
      </c>
      <c r="E124" s="98" t="s">
        <v>499</v>
      </c>
      <c r="F124" s="99" t="s">
        <v>2009</v>
      </c>
      <c r="H124" s="41" t="str">
        <f t="shared" si="3"/>
        <v>Veronika – Šantić – OK Bjelovar – Ž12</v>
      </c>
      <c r="J124" s="41" t="str">
        <f t="shared" si="4"/>
        <v>Veronika – Šantić – OK Bjelovar</v>
      </c>
      <c r="L124" s="41" t="str">
        <f t="shared" si="5"/>
        <v>Veronika – Šantić</v>
      </c>
      <c r="N124" s="97"/>
      <c r="O124" s="98"/>
      <c r="P124" s="99"/>
    </row>
    <row r="125" spans="2:16" x14ac:dyDescent="0.25">
      <c r="B125" s="97">
        <v>1244</v>
      </c>
      <c r="C125" s="98" t="s">
        <v>2045</v>
      </c>
      <c r="D125" s="98" t="s">
        <v>1535</v>
      </c>
      <c r="E125" s="98" t="s">
        <v>499</v>
      </c>
      <c r="F125" s="99" t="s">
        <v>2009</v>
      </c>
      <c r="H125" s="41" t="str">
        <f t="shared" si="3"/>
        <v>Viktoria – Šantić – OK Bjelovar – Ž12</v>
      </c>
      <c r="J125" s="41" t="str">
        <f t="shared" si="4"/>
        <v>Viktoria – Šantić – OK Bjelovar</v>
      </c>
      <c r="L125" s="41" t="str">
        <f t="shared" si="5"/>
        <v>Viktoria – Šantić</v>
      </c>
      <c r="N125" s="97"/>
      <c r="O125" s="98"/>
      <c r="P125" s="99"/>
    </row>
    <row r="126" spans="2:16" x14ac:dyDescent="0.25">
      <c r="B126" s="97">
        <v>1429</v>
      </c>
      <c r="C126" s="98" t="s">
        <v>2920</v>
      </c>
      <c r="D126" s="98" t="s">
        <v>2921</v>
      </c>
      <c r="E126" s="98" t="s">
        <v>499</v>
      </c>
      <c r="F126" s="99" t="s">
        <v>2585</v>
      </c>
      <c r="H126" s="41" t="str">
        <f t="shared" si="3"/>
        <v>Alida – Sokolović – OK Bjelovar – Ž55</v>
      </c>
      <c r="J126" s="41" t="str">
        <f t="shared" si="4"/>
        <v>Alida – Sokolović – OK Bjelovar</v>
      </c>
      <c r="L126" s="41" t="str">
        <f t="shared" si="5"/>
        <v>Alida – Sokolović</v>
      </c>
      <c r="N126" s="97"/>
      <c r="O126" s="98"/>
      <c r="P126" s="99"/>
    </row>
    <row r="127" spans="2:16" x14ac:dyDescent="0.25">
      <c r="B127" s="97">
        <v>1676</v>
      </c>
      <c r="C127" s="98" t="s">
        <v>2922</v>
      </c>
      <c r="D127" s="98" t="s">
        <v>2921</v>
      </c>
      <c r="E127" s="98" t="s">
        <v>499</v>
      </c>
      <c r="F127" s="99"/>
      <c r="H127" s="41" t="str">
        <f t="shared" si="3"/>
        <v>Hana – Sokolović – OK Bjelovar</v>
      </c>
      <c r="J127" s="41" t="str">
        <f t="shared" si="4"/>
        <v>Hana – Sokolović – OK Bjelovar</v>
      </c>
      <c r="L127" s="41" t="str">
        <f t="shared" si="5"/>
        <v>Hana – Sokolović</v>
      </c>
      <c r="N127" s="97"/>
      <c r="O127" s="98"/>
      <c r="P127" s="99"/>
    </row>
    <row r="128" spans="2:16" x14ac:dyDescent="0.25">
      <c r="B128" s="97">
        <v>1077</v>
      </c>
      <c r="C128" s="98" t="s">
        <v>2923</v>
      </c>
      <c r="D128" s="98" t="s">
        <v>2921</v>
      </c>
      <c r="E128" s="98" t="s">
        <v>499</v>
      </c>
      <c r="F128" s="99" t="s">
        <v>1614</v>
      </c>
      <c r="H128" s="41" t="str">
        <f t="shared" si="3"/>
        <v>Slobodan – Sokolović – OK Bjelovar – M55</v>
      </c>
      <c r="J128" s="41" t="str">
        <f t="shared" si="4"/>
        <v>Slobodan – Sokolović – OK Bjelovar</v>
      </c>
      <c r="L128" s="41" t="str">
        <f t="shared" si="5"/>
        <v>Slobodan – Sokolović</v>
      </c>
      <c r="N128" s="97"/>
      <c r="O128" s="98"/>
      <c r="P128" s="99"/>
    </row>
    <row r="129" spans="2:16" x14ac:dyDescent="0.25">
      <c r="B129" s="97">
        <v>1545</v>
      </c>
      <c r="C129" s="98" t="s">
        <v>2924</v>
      </c>
      <c r="D129" s="98" t="s">
        <v>2925</v>
      </c>
      <c r="E129" s="98" t="s">
        <v>499</v>
      </c>
      <c r="F129" s="99" t="s">
        <v>1488</v>
      </c>
      <c r="H129" s="41" t="str">
        <f t="shared" si="3"/>
        <v>Miodrag – Truhlaž – OK Bjelovar – M45</v>
      </c>
      <c r="J129" s="41" t="str">
        <f t="shared" si="4"/>
        <v>Miodrag – Truhlaž – OK Bjelovar</v>
      </c>
      <c r="L129" s="41" t="str">
        <f t="shared" si="5"/>
        <v>Miodrag – Truhlaž</v>
      </c>
      <c r="N129" s="97"/>
      <c r="O129" s="98"/>
      <c r="P129" s="99"/>
    </row>
    <row r="130" spans="2:16" x14ac:dyDescent="0.25">
      <c r="B130" s="97">
        <v>2074</v>
      </c>
      <c r="C130" s="98" t="s">
        <v>2926</v>
      </c>
      <c r="D130" s="98" t="s">
        <v>2927</v>
      </c>
      <c r="E130" s="98" t="s">
        <v>2727</v>
      </c>
      <c r="F130" s="99"/>
      <c r="H130" s="41" t="str">
        <f t="shared" si="3"/>
        <v>Jaka – Piltaver – OK Brežice</v>
      </c>
      <c r="J130" s="41" t="str">
        <f t="shared" si="4"/>
        <v>Jaka – Piltaver – OK Brežice</v>
      </c>
      <c r="L130" s="41" t="str">
        <f t="shared" si="5"/>
        <v>Jaka – Piltaver</v>
      </c>
      <c r="N130" s="97"/>
      <c r="O130" s="98"/>
      <c r="P130" s="99"/>
    </row>
    <row r="131" spans="2:16" x14ac:dyDescent="0.25">
      <c r="B131" s="97">
        <v>1984</v>
      </c>
      <c r="C131" s="98" t="s">
        <v>2928</v>
      </c>
      <c r="D131" s="98" t="s">
        <v>2929</v>
      </c>
      <c r="E131" s="98" t="s">
        <v>2728</v>
      </c>
      <c r="F131" s="99"/>
      <c r="H131" s="41" t="str">
        <f t="shared" si="3"/>
        <v>Ilija – Dimitrijević – OK DIF</v>
      </c>
      <c r="J131" s="41" t="str">
        <f t="shared" si="4"/>
        <v>Ilija – Dimitrijević – OK DIF</v>
      </c>
      <c r="L131" s="41" t="str">
        <f t="shared" si="5"/>
        <v>Ilija – Dimitrijević</v>
      </c>
      <c r="N131" s="97"/>
      <c r="O131" s="98"/>
      <c r="P131" s="99"/>
    </row>
    <row r="132" spans="2:16" x14ac:dyDescent="0.25">
      <c r="B132" s="97">
        <v>1837</v>
      </c>
      <c r="C132" s="98" t="s">
        <v>1479</v>
      </c>
      <c r="D132" s="98" t="s">
        <v>2930</v>
      </c>
      <c r="E132" s="98" t="s">
        <v>655</v>
      </c>
      <c r="F132" s="99"/>
      <c r="H132" s="41" t="str">
        <f t="shared" si="3"/>
        <v>Franjo – Benjak – OK Ivan Merz</v>
      </c>
      <c r="J132" s="41" t="str">
        <f t="shared" si="4"/>
        <v>Franjo – Benjak – OK Ivan Merz</v>
      </c>
      <c r="L132" s="41" t="str">
        <f t="shared" si="5"/>
        <v>Franjo – Benjak</v>
      </c>
      <c r="N132" s="97"/>
      <c r="O132" s="98"/>
      <c r="P132" s="99"/>
    </row>
    <row r="133" spans="2:16" x14ac:dyDescent="0.25">
      <c r="B133" s="97">
        <v>1569</v>
      </c>
      <c r="C133" s="98" t="s">
        <v>2931</v>
      </c>
      <c r="D133" s="98" t="s">
        <v>2932</v>
      </c>
      <c r="E133" s="98" t="s">
        <v>655</v>
      </c>
      <c r="F133" s="99" t="s">
        <v>2009</v>
      </c>
      <c r="H133" s="41" t="str">
        <f t="shared" si="3"/>
        <v>Elizabeta – Bilić – OK Ivan Merz – Ž12</v>
      </c>
      <c r="J133" s="41" t="str">
        <f t="shared" si="4"/>
        <v>Elizabeta – Bilić – OK Ivan Merz</v>
      </c>
      <c r="L133" s="41" t="str">
        <f t="shared" si="5"/>
        <v>Elizabeta – Bilić</v>
      </c>
      <c r="N133" s="97"/>
      <c r="O133" s="98"/>
      <c r="P133" s="99"/>
    </row>
    <row r="134" spans="2:16" x14ac:dyDescent="0.25">
      <c r="B134" s="97">
        <v>1144</v>
      </c>
      <c r="C134" s="98" t="s">
        <v>1054</v>
      </c>
      <c r="D134" s="98" t="s">
        <v>2932</v>
      </c>
      <c r="E134" s="98" t="s">
        <v>655</v>
      </c>
      <c r="F134" s="99" t="s">
        <v>1488</v>
      </c>
      <c r="H134" s="41" t="str">
        <f t="shared" si="3"/>
        <v>Ivan – Bilić – OK Ivan Merz – M45</v>
      </c>
      <c r="J134" s="41" t="str">
        <f t="shared" si="4"/>
        <v>Ivan – Bilić – OK Ivan Merz</v>
      </c>
      <c r="L134" s="41" t="str">
        <f t="shared" si="5"/>
        <v>Ivan – Bilić</v>
      </c>
      <c r="N134" s="97"/>
      <c r="O134" s="98"/>
      <c r="P134" s="99"/>
    </row>
    <row r="135" spans="2:16" x14ac:dyDescent="0.25">
      <c r="B135" s="97">
        <v>1342</v>
      </c>
      <c r="C135" s="98" t="s">
        <v>495</v>
      </c>
      <c r="D135" s="98" t="s">
        <v>1163</v>
      </c>
      <c r="E135" s="98" t="s">
        <v>655</v>
      </c>
      <c r="F135" s="99" t="s">
        <v>619</v>
      </c>
      <c r="H135" s="41" t="str">
        <f t="shared" si="3"/>
        <v>Jakov – Boban – OK Ivan Merz – M16</v>
      </c>
      <c r="J135" s="41" t="str">
        <f t="shared" si="4"/>
        <v>Jakov – Boban – OK Ivan Merz</v>
      </c>
      <c r="L135" s="41" t="str">
        <f t="shared" si="5"/>
        <v>Jakov – Boban</v>
      </c>
      <c r="N135" s="97"/>
      <c r="O135" s="98"/>
      <c r="P135" s="99"/>
    </row>
    <row r="136" spans="2:16" x14ac:dyDescent="0.25">
      <c r="B136" s="97">
        <v>1427</v>
      </c>
      <c r="C136" s="98" t="s">
        <v>1628</v>
      </c>
      <c r="D136" s="98" t="s">
        <v>1163</v>
      </c>
      <c r="E136" s="98" t="s">
        <v>655</v>
      </c>
      <c r="F136" s="99" t="s">
        <v>1614</v>
      </c>
      <c r="H136" s="41" t="str">
        <f t="shared" si="3"/>
        <v>Mile – Boban – OK Ivan Merz – M55</v>
      </c>
      <c r="J136" s="41" t="str">
        <f t="shared" si="4"/>
        <v>Mile – Boban – OK Ivan Merz</v>
      </c>
      <c r="L136" s="41" t="str">
        <f t="shared" si="5"/>
        <v>Mile – Boban</v>
      </c>
      <c r="N136" s="97"/>
      <c r="O136" s="98"/>
      <c r="P136" s="99"/>
    </row>
    <row r="137" spans="2:16" x14ac:dyDescent="0.25">
      <c r="B137" s="97">
        <v>1414</v>
      </c>
      <c r="C137" s="98" t="s">
        <v>2933</v>
      </c>
      <c r="D137" s="98" t="s">
        <v>1163</v>
      </c>
      <c r="E137" s="98" t="s">
        <v>655</v>
      </c>
      <c r="F137" s="99" t="s">
        <v>2463</v>
      </c>
      <c r="H137" s="41" t="str">
        <f t="shared" si="3"/>
        <v>Mirta – Boban – OK Ivan Merz – Ž45</v>
      </c>
      <c r="J137" s="41" t="str">
        <f t="shared" si="4"/>
        <v>Mirta – Boban – OK Ivan Merz</v>
      </c>
      <c r="L137" s="41" t="str">
        <f t="shared" si="5"/>
        <v>Mirta – Boban</v>
      </c>
      <c r="N137" s="97"/>
      <c r="O137" s="98"/>
      <c r="P137" s="99"/>
    </row>
    <row r="138" spans="2:16" x14ac:dyDescent="0.25">
      <c r="B138" s="97">
        <v>1226</v>
      </c>
      <c r="C138" s="98" t="s">
        <v>2934</v>
      </c>
      <c r="D138" s="98" t="s">
        <v>1163</v>
      </c>
      <c r="E138" s="98" t="s">
        <v>655</v>
      </c>
      <c r="F138" s="99" t="s">
        <v>2215</v>
      </c>
      <c r="H138" s="41" t="str">
        <f t="shared" si="3"/>
        <v>Rea – Boban – OK Ivan Merz – Ž20</v>
      </c>
      <c r="J138" s="41" t="str">
        <f t="shared" si="4"/>
        <v>Rea – Boban – OK Ivan Merz</v>
      </c>
      <c r="L138" s="41" t="str">
        <f t="shared" si="5"/>
        <v>Rea – Boban</v>
      </c>
      <c r="N138" s="97"/>
      <c r="O138" s="98"/>
      <c r="P138" s="99"/>
    </row>
    <row r="139" spans="2:16" x14ac:dyDescent="0.25">
      <c r="B139" s="97">
        <v>1760</v>
      </c>
      <c r="C139" s="98" t="s">
        <v>2935</v>
      </c>
      <c r="D139" s="98" t="s">
        <v>2936</v>
      </c>
      <c r="E139" s="98" t="s">
        <v>655</v>
      </c>
      <c r="F139" s="99"/>
      <c r="H139" s="41" t="str">
        <f t="shared" ref="H139:H202" si="6">IF(C139="","",C139) &amp; IF(D139="",""," – " &amp; D139) &amp; IF(E139="",""," – " &amp; E139) &amp; IF(F139="",""," – " &amp; F139)</f>
        <v>Irena – Detić – OK Ivan Merz</v>
      </c>
      <c r="J139" s="41" t="str">
        <f t="shared" ref="J139:J202" si="7">IF(C139="","",C139) &amp; IF(D139="",""," – " &amp; D139) &amp; IF(E139="",""," – " &amp; E139)</f>
        <v>Irena – Detić – OK Ivan Merz</v>
      </c>
      <c r="L139" s="41" t="str">
        <f t="shared" ref="L139:L202" si="8">IF(C139="","",C139) &amp; IF(D139="",""," – " &amp; D139)</f>
        <v>Irena – Detić</v>
      </c>
      <c r="N139" s="97"/>
      <c r="O139" s="98"/>
      <c r="P139" s="99"/>
    </row>
    <row r="140" spans="2:16" x14ac:dyDescent="0.25">
      <c r="B140" s="97">
        <v>1435</v>
      </c>
      <c r="C140" s="98" t="s">
        <v>2224</v>
      </c>
      <c r="D140" s="98" t="s">
        <v>649</v>
      </c>
      <c r="E140" s="98" t="s">
        <v>655</v>
      </c>
      <c r="F140" s="99" t="s">
        <v>2108</v>
      </c>
      <c r="H140" s="41" t="str">
        <f t="shared" si="6"/>
        <v>Jelena – Gojmerac – OK Ivan Merz – Ž16</v>
      </c>
      <c r="J140" s="41" t="str">
        <f t="shared" si="7"/>
        <v>Jelena – Gojmerac – OK Ivan Merz</v>
      </c>
      <c r="L140" s="41" t="str">
        <f t="shared" si="8"/>
        <v>Jelena – Gojmerac</v>
      </c>
      <c r="N140" s="97"/>
      <c r="O140" s="98"/>
      <c r="P140" s="99"/>
    </row>
    <row r="141" spans="2:16" x14ac:dyDescent="0.25">
      <c r="B141" s="97">
        <v>1236</v>
      </c>
      <c r="C141" s="98" t="s">
        <v>2937</v>
      </c>
      <c r="D141" s="98" t="s">
        <v>649</v>
      </c>
      <c r="E141" s="98" t="s">
        <v>655</v>
      </c>
      <c r="F141" s="99" t="s">
        <v>2215</v>
      </c>
      <c r="H141" s="41" t="str">
        <f t="shared" si="6"/>
        <v>Lucija – Gojmerac – OK Ivan Merz – Ž20</v>
      </c>
      <c r="J141" s="41" t="str">
        <f t="shared" si="7"/>
        <v>Lucija – Gojmerac – OK Ivan Merz</v>
      </c>
      <c r="L141" s="41" t="str">
        <f t="shared" si="8"/>
        <v>Lucija – Gojmerac</v>
      </c>
      <c r="N141" s="97"/>
      <c r="O141" s="98"/>
      <c r="P141" s="99"/>
    </row>
    <row r="142" spans="2:16" x14ac:dyDescent="0.25">
      <c r="B142" s="97">
        <v>1285</v>
      </c>
      <c r="C142" s="98" t="s">
        <v>452</v>
      </c>
      <c r="D142" s="98" t="s">
        <v>649</v>
      </c>
      <c r="E142" s="98" t="s">
        <v>655</v>
      </c>
      <c r="F142" s="99" t="s">
        <v>619</v>
      </c>
      <c r="H142" s="41" t="str">
        <f t="shared" si="6"/>
        <v>Luka – Gojmerac – OK Ivan Merz – M16</v>
      </c>
      <c r="J142" s="41" t="str">
        <f t="shared" si="7"/>
        <v>Luka – Gojmerac – OK Ivan Merz</v>
      </c>
      <c r="L142" s="41" t="str">
        <f t="shared" si="8"/>
        <v>Luka – Gojmerac</v>
      </c>
      <c r="N142" s="97"/>
      <c r="O142" s="98"/>
      <c r="P142" s="99"/>
    </row>
    <row r="143" spans="2:16" x14ac:dyDescent="0.25">
      <c r="B143" s="97">
        <v>1215</v>
      </c>
      <c r="C143" s="98" t="s">
        <v>2207</v>
      </c>
      <c r="D143" s="98" t="s">
        <v>649</v>
      </c>
      <c r="E143" s="98" t="s">
        <v>655</v>
      </c>
      <c r="F143" s="99" t="s">
        <v>2215</v>
      </c>
      <c r="H143" s="41" t="str">
        <f t="shared" si="6"/>
        <v>Marta – Gojmerac – OK Ivan Merz – Ž20</v>
      </c>
      <c r="J143" s="41" t="str">
        <f t="shared" si="7"/>
        <v>Marta – Gojmerac – OK Ivan Merz</v>
      </c>
      <c r="L143" s="41" t="str">
        <f t="shared" si="8"/>
        <v>Marta – Gojmerac</v>
      </c>
      <c r="N143" s="97"/>
      <c r="O143" s="98"/>
      <c r="P143" s="99"/>
    </row>
    <row r="144" spans="2:16" x14ac:dyDescent="0.25">
      <c r="B144" s="97">
        <v>1045</v>
      </c>
      <c r="C144" s="98" t="s">
        <v>2504</v>
      </c>
      <c r="D144" s="98" t="s">
        <v>649</v>
      </c>
      <c r="E144" s="98" t="s">
        <v>655</v>
      </c>
      <c r="F144" s="99" t="s">
        <v>2463</v>
      </c>
      <c r="H144" s="41" t="str">
        <f t="shared" si="6"/>
        <v>Mirjana – Gojmerac – OK Ivan Merz – Ž45</v>
      </c>
      <c r="J144" s="41" t="str">
        <f t="shared" si="7"/>
        <v>Mirjana – Gojmerac – OK Ivan Merz</v>
      </c>
      <c r="L144" s="41" t="str">
        <f t="shared" si="8"/>
        <v>Mirjana – Gojmerac</v>
      </c>
      <c r="N144" s="97"/>
      <c r="O144" s="98"/>
      <c r="P144" s="99"/>
    </row>
    <row r="145" spans="2:16" x14ac:dyDescent="0.25">
      <c r="B145" s="97">
        <v>1303</v>
      </c>
      <c r="C145" s="98" t="s">
        <v>1639</v>
      </c>
      <c r="D145" s="98" t="s">
        <v>649</v>
      </c>
      <c r="E145" s="98" t="s">
        <v>655</v>
      </c>
      <c r="F145" s="99" t="s">
        <v>864</v>
      </c>
      <c r="H145" s="41" t="str">
        <f t="shared" si="6"/>
        <v>Petar – Gojmerac – OK Ivan Merz – M21</v>
      </c>
      <c r="J145" s="41" t="str">
        <f t="shared" si="7"/>
        <v>Petar – Gojmerac – OK Ivan Merz</v>
      </c>
      <c r="L145" s="41" t="str">
        <f t="shared" si="8"/>
        <v>Petar – Gojmerac</v>
      </c>
      <c r="N145" s="97"/>
      <c r="O145" s="98"/>
      <c r="P145" s="99"/>
    </row>
    <row r="146" spans="2:16" x14ac:dyDescent="0.25">
      <c r="B146" s="97">
        <v>1325</v>
      </c>
      <c r="C146" s="98" t="s">
        <v>1101</v>
      </c>
      <c r="D146" s="98" t="s">
        <v>649</v>
      </c>
      <c r="E146" s="98" t="s">
        <v>655</v>
      </c>
      <c r="F146" s="99" t="s">
        <v>1488</v>
      </c>
      <c r="H146" s="41" t="str">
        <f t="shared" si="6"/>
        <v>Tomislav – Gojmerac – OK Ivan Merz – M45</v>
      </c>
      <c r="J146" s="41" t="str">
        <f t="shared" si="7"/>
        <v>Tomislav – Gojmerac – OK Ivan Merz</v>
      </c>
      <c r="L146" s="41" t="str">
        <f t="shared" si="8"/>
        <v>Tomislav – Gojmerac</v>
      </c>
      <c r="N146" s="97"/>
      <c r="O146" s="98"/>
      <c r="P146" s="99"/>
    </row>
    <row r="147" spans="2:16" x14ac:dyDescent="0.25">
      <c r="B147" s="97">
        <v>1772</v>
      </c>
      <c r="C147" s="98" t="s">
        <v>2794</v>
      </c>
      <c r="D147" s="98" t="s">
        <v>2938</v>
      </c>
      <c r="E147" s="98" t="s">
        <v>655</v>
      </c>
      <c r="F147" s="99"/>
      <c r="H147" s="41" t="str">
        <f t="shared" si="6"/>
        <v>Leon – Hlad – OK Ivan Merz</v>
      </c>
      <c r="J147" s="41" t="str">
        <f t="shared" si="7"/>
        <v>Leon – Hlad – OK Ivan Merz</v>
      </c>
      <c r="L147" s="41" t="str">
        <f t="shared" si="8"/>
        <v>Leon – Hlad</v>
      </c>
      <c r="N147" s="97"/>
      <c r="O147" s="98"/>
      <c r="P147" s="99"/>
    </row>
    <row r="148" spans="2:16" x14ac:dyDescent="0.25">
      <c r="B148" s="97">
        <v>1773</v>
      </c>
      <c r="C148" s="98" t="s">
        <v>861</v>
      </c>
      <c r="D148" s="98" t="s">
        <v>2938</v>
      </c>
      <c r="E148" s="98" t="s">
        <v>655</v>
      </c>
      <c r="F148" s="99"/>
      <c r="H148" s="41" t="str">
        <f t="shared" si="6"/>
        <v>Matija – Hlad – OK Ivan Merz</v>
      </c>
      <c r="J148" s="41" t="str">
        <f t="shared" si="7"/>
        <v>Matija – Hlad – OK Ivan Merz</v>
      </c>
      <c r="L148" s="41" t="str">
        <f t="shared" si="8"/>
        <v>Matija – Hlad</v>
      </c>
      <c r="N148" s="97"/>
      <c r="O148" s="98"/>
      <c r="P148" s="99"/>
    </row>
    <row r="149" spans="2:16" x14ac:dyDescent="0.25">
      <c r="B149" s="97">
        <v>1771</v>
      </c>
      <c r="C149" s="98" t="s">
        <v>1101</v>
      </c>
      <c r="D149" s="98" t="s">
        <v>2938</v>
      </c>
      <c r="E149" s="98" t="s">
        <v>655</v>
      </c>
      <c r="F149" s="99"/>
      <c r="H149" s="41" t="str">
        <f t="shared" si="6"/>
        <v>Tomislav – Hlad – OK Ivan Merz</v>
      </c>
      <c r="J149" s="41" t="str">
        <f t="shared" si="7"/>
        <v>Tomislav – Hlad – OK Ivan Merz</v>
      </c>
      <c r="L149" s="41" t="str">
        <f t="shared" si="8"/>
        <v>Tomislav – Hlad</v>
      </c>
      <c r="N149" s="97"/>
      <c r="O149" s="98"/>
      <c r="P149" s="99"/>
    </row>
    <row r="150" spans="2:16" x14ac:dyDescent="0.25">
      <c r="B150" s="97">
        <v>1764</v>
      </c>
      <c r="C150" s="98" t="s">
        <v>2939</v>
      </c>
      <c r="D150" s="98" t="s">
        <v>2940</v>
      </c>
      <c r="E150" s="98" t="s">
        <v>655</v>
      </c>
      <c r="F150" s="99"/>
      <c r="H150" s="41" t="str">
        <f t="shared" si="6"/>
        <v>Šimun – Ilčić – OK Ivan Merz</v>
      </c>
      <c r="J150" s="41" t="str">
        <f t="shared" si="7"/>
        <v>Šimun – Ilčić – OK Ivan Merz</v>
      </c>
      <c r="L150" s="41" t="str">
        <f t="shared" si="8"/>
        <v>Šimun – Ilčić</v>
      </c>
      <c r="N150" s="97"/>
      <c r="O150" s="98"/>
      <c r="P150" s="99"/>
    </row>
    <row r="151" spans="2:16" x14ac:dyDescent="0.25">
      <c r="B151" s="97">
        <v>1761</v>
      </c>
      <c r="C151" s="98" t="s">
        <v>564</v>
      </c>
      <c r="D151" s="98" t="s">
        <v>2941</v>
      </c>
      <c r="E151" s="98" t="s">
        <v>655</v>
      </c>
      <c r="F151" s="99"/>
      <c r="H151" s="41" t="str">
        <f t="shared" si="6"/>
        <v>Filip – Jurak – OK Ivan Merz</v>
      </c>
      <c r="J151" s="41" t="str">
        <f t="shared" si="7"/>
        <v>Filip – Jurak – OK Ivan Merz</v>
      </c>
      <c r="L151" s="41" t="str">
        <f t="shared" si="8"/>
        <v>Filip – Jurak</v>
      </c>
      <c r="N151" s="97"/>
      <c r="O151" s="98"/>
      <c r="P151" s="99"/>
    </row>
    <row r="152" spans="2:16" x14ac:dyDescent="0.25">
      <c r="B152" s="97">
        <v>1392</v>
      </c>
      <c r="C152" s="98" t="s">
        <v>2006</v>
      </c>
      <c r="D152" s="98" t="s">
        <v>2942</v>
      </c>
      <c r="E152" s="98" t="s">
        <v>655</v>
      </c>
      <c r="F152" s="99" t="s">
        <v>2215</v>
      </c>
      <c r="H152" s="41" t="str">
        <f t="shared" si="6"/>
        <v>Dora – Kermek – OK Ivan Merz – Ž20</v>
      </c>
      <c r="J152" s="41" t="str">
        <f t="shared" si="7"/>
        <v>Dora – Kermek – OK Ivan Merz</v>
      </c>
      <c r="L152" s="41" t="str">
        <f t="shared" si="8"/>
        <v>Dora – Kermek</v>
      </c>
      <c r="N152" s="97"/>
      <c r="O152" s="98"/>
      <c r="P152" s="99"/>
    </row>
    <row r="153" spans="2:16" x14ac:dyDescent="0.25">
      <c r="B153" s="97">
        <v>1587</v>
      </c>
      <c r="C153" s="98" t="s">
        <v>2943</v>
      </c>
      <c r="D153" s="98" t="s">
        <v>2944</v>
      </c>
      <c r="E153" s="98" t="s">
        <v>655</v>
      </c>
      <c r="F153" s="99"/>
      <c r="H153" s="41" t="str">
        <f t="shared" si="6"/>
        <v>Marina – Kopjar – OK Ivan Merz</v>
      </c>
      <c r="J153" s="41" t="str">
        <f t="shared" si="7"/>
        <v>Marina – Kopjar – OK Ivan Merz</v>
      </c>
      <c r="L153" s="41" t="str">
        <f t="shared" si="8"/>
        <v>Marina – Kopjar</v>
      </c>
      <c r="N153" s="97"/>
      <c r="O153" s="98"/>
      <c r="P153" s="99"/>
    </row>
    <row r="154" spans="2:16" x14ac:dyDescent="0.25">
      <c r="B154" s="97">
        <v>1767</v>
      </c>
      <c r="C154" s="98" t="s">
        <v>2031</v>
      </c>
      <c r="D154" s="98" t="s">
        <v>2945</v>
      </c>
      <c r="E154" s="98" t="s">
        <v>655</v>
      </c>
      <c r="F154" s="99"/>
      <c r="H154" s="41" t="str">
        <f t="shared" si="6"/>
        <v>Ema – Kovačić – OK Ivan Merz</v>
      </c>
      <c r="J154" s="41" t="str">
        <f t="shared" si="7"/>
        <v>Ema – Kovačić – OK Ivan Merz</v>
      </c>
      <c r="L154" s="41" t="str">
        <f t="shared" si="8"/>
        <v>Ema – Kovačić</v>
      </c>
      <c r="N154" s="97"/>
      <c r="O154" s="98"/>
      <c r="P154" s="99"/>
    </row>
    <row r="155" spans="2:16" x14ac:dyDescent="0.25">
      <c r="B155" s="97">
        <v>1768</v>
      </c>
      <c r="C155" s="98" t="s">
        <v>2946</v>
      </c>
      <c r="D155" s="98" t="s">
        <v>2945</v>
      </c>
      <c r="E155" s="98" t="s">
        <v>655</v>
      </c>
      <c r="F155" s="99"/>
      <c r="H155" s="41" t="str">
        <f t="shared" si="6"/>
        <v>Mia – Kovačić – OK Ivan Merz</v>
      </c>
      <c r="J155" s="41" t="str">
        <f t="shared" si="7"/>
        <v>Mia – Kovačić – OK Ivan Merz</v>
      </c>
      <c r="L155" s="41" t="str">
        <f t="shared" si="8"/>
        <v>Mia – Kovačić</v>
      </c>
      <c r="N155" s="97"/>
      <c r="O155" s="98"/>
      <c r="P155" s="99"/>
    </row>
    <row r="156" spans="2:16" x14ac:dyDescent="0.25">
      <c r="B156" s="97">
        <v>1769</v>
      </c>
      <c r="C156" s="98" t="s">
        <v>2947</v>
      </c>
      <c r="D156" s="98" t="s">
        <v>2948</v>
      </c>
      <c r="E156" s="98" t="s">
        <v>655</v>
      </c>
      <c r="F156" s="99"/>
      <c r="H156" s="41" t="str">
        <f t="shared" si="6"/>
        <v>David – Lazar – OK Ivan Merz</v>
      </c>
      <c r="J156" s="41" t="str">
        <f t="shared" si="7"/>
        <v>David – Lazar – OK Ivan Merz</v>
      </c>
      <c r="L156" s="41" t="str">
        <f t="shared" si="8"/>
        <v>David – Lazar</v>
      </c>
      <c r="N156" s="97"/>
      <c r="O156" s="98"/>
      <c r="P156" s="99"/>
    </row>
    <row r="157" spans="2:16" x14ac:dyDescent="0.25">
      <c r="B157" s="97">
        <v>1770</v>
      </c>
      <c r="C157" s="98" t="s">
        <v>2949</v>
      </c>
      <c r="D157" s="98" t="s">
        <v>2950</v>
      </c>
      <c r="E157" s="98" t="s">
        <v>655</v>
      </c>
      <c r="F157" s="99"/>
      <c r="H157" s="41" t="str">
        <f t="shared" si="6"/>
        <v>Bruno – Marić – OK Ivan Merz</v>
      </c>
      <c r="J157" s="41" t="str">
        <f t="shared" si="7"/>
        <v>Bruno – Marić – OK Ivan Merz</v>
      </c>
      <c r="L157" s="41" t="str">
        <f t="shared" si="8"/>
        <v>Bruno – Marić</v>
      </c>
      <c r="N157" s="97"/>
      <c r="O157" s="98"/>
      <c r="P157" s="99"/>
    </row>
    <row r="158" spans="2:16" x14ac:dyDescent="0.25">
      <c r="B158" s="97">
        <v>1774</v>
      </c>
      <c r="C158" s="98" t="s">
        <v>2951</v>
      </c>
      <c r="D158" s="98" t="s">
        <v>2952</v>
      </c>
      <c r="E158" s="98" t="s">
        <v>655</v>
      </c>
      <c r="F158" s="99"/>
      <c r="H158" s="41" t="str">
        <f t="shared" si="6"/>
        <v>Igor – Milinković – OK Ivan Merz</v>
      </c>
      <c r="J158" s="41" t="str">
        <f t="shared" si="7"/>
        <v>Igor – Milinković – OK Ivan Merz</v>
      </c>
      <c r="L158" s="41" t="str">
        <f t="shared" si="8"/>
        <v>Igor – Milinković</v>
      </c>
      <c r="N158" s="97"/>
      <c r="O158" s="98"/>
      <c r="P158" s="99"/>
    </row>
    <row r="159" spans="2:16" x14ac:dyDescent="0.25">
      <c r="B159" s="97">
        <v>1396</v>
      </c>
      <c r="C159" s="98" t="s">
        <v>937</v>
      </c>
      <c r="D159" s="98" t="s">
        <v>2953</v>
      </c>
      <c r="E159" s="98" t="s">
        <v>655</v>
      </c>
      <c r="F159" s="99"/>
      <c r="H159" s="41" t="str">
        <f t="shared" si="6"/>
        <v>Marko – Omazić – OK Ivan Merz</v>
      </c>
      <c r="J159" s="41" t="str">
        <f t="shared" si="7"/>
        <v>Marko – Omazić – OK Ivan Merz</v>
      </c>
      <c r="L159" s="41" t="str">
        <f t="shared" si="8"/>
        <v>Marko – Omazić</v>
      </c>
      <c r="N159" s="97"/>
      <c r="O159" s="98"/>
      <c r="P159" s="99"/>
    </row>
    <row r="160" spans="2:16" x14ac:dyDescent="0.25">
      <c r="B160" s="97">
        <v>1763</v>
      </c>
      <c r="C160" s="98" t="s">
        <v>2207</v>
      </c>
      <c r="D160" s="98" t="s">
        <v>2954</v>
      </c>
      <c r="E160" s="98" t="s">
        <v>655</v>
      </c>
      <c r="F160" s="99"/>
      <c r="H160" s="41" t="str">
        <f t="shared" si="6"/>
        <v>Marta – Petak – OK Ivan Merz</v>
      </c>
      <c r="J160" s="41" t="str">
        <f t="shared" si="7"/>
        <v>Marta – Petak – OK Ivan Merz</v>
      </c>
      <c r="L160" s="41" t="str">
        <f t="shared" si="8"/>
        <v>Marta – Petak</v>
      </c>
      <c r="N160" s="97"/>
      <c r="O160" s="98"/>
      <c r="P160" s="99"/>
    </row>
    <row r="161" spans="2:16" x14ac:dyDescent="0.25">
      <c r="B161" s="97">
        <v>1664</v>
      </c>
      <c r="C161" s="98" t="s">
        <v>1460</v>
      </c>
      <c r="D161" s="98" t="s">
        <v>2955</v>
      </c>
      <c r="E161" s="98" t="s">
        <v>655</v>
      </c>
      <c r="F161" s="99"/>
      <c r="H161" s="41" t="str">
        <f t="shared" si="6"/>
        <v>Damir – Popović – OK Ivan Merz</v>
      </c>
      <c r="J161" s="41" t="str">
        <f t="shared" si="7"/>
        <v>Damir – Popović – OK Ivan Merz</v>
      </c>
      <c r="L161" s="41" t="str">
        <f t="shared" si="8"/>
        <v>Damir – Popović</v>
      </c>
      <c r="N161" s="97"/>
      <c r="O161" s="98"/>
      <c r="P161" s="99"/>
    </row>
    <row r="162" spans="2:16" x14ac:dyDescent="0.25">
      <c r="B162" s="97">
        <v>1641</v>
      </c>
      <c r="C162" s="98" t="s">
        <v>1474</v>
      </c>
      <c r="D162" s="98" t="s">
        <v>2956</v>
      </c>
      <c r="E162" s="98" t="s">
        <v>655</v>
      </c>
      <c r="F162" s="99"/>
      <c r="H162" s="41" t="str">
        <f t="shared" si="6"/>
        <v>Miroslav – Priher – OK Ivan Merz</v>
      </c>
      <c r="J162" s="41" t="str">
        <f t="shared" si="7"/>
        <v>Miroslav – Priher – OK Ivan Merz</v>
      </c>
      <c r="L162" s="41" t="str">
        <f t="shared" si="8"/>
        <v>Miroslav – Priher</v>
      </c>
      <c r="N162" s="97"/>
      <c r="O162" s="98"/>
      <c r="P162" s="99"/>
    </row>
    <row r="163" spans="2:16" x14ac:dyDescent="0.25">
      <c r="B163" s="97">
        <v>1766</v>
      </c>
      <c r="C163" s="98" t="s">
        <v>2957</v>
      </c>
      <c r="D163" s="98" t="s">
        <v>2958</v>
      </c>
      <c r="E163" s="98" t="s">
        <v>655</v>
      </c>
      <c r="F163" s="99"/>
      <c r="H163" s="41" t="str">
        <f t="shared" si="6"/>
        <v>Mislav – Radovanović – OK Ivan Merz</v>
      </c>
      <c r="J163" s="41" t="str">
        <f t="shared" si="7"/>
        <v>Mislav – Radovanović – OK Ivan Merz</v>
      </c>
      <c r="L163" s="41" t="str">
        <f t="shared" si="8"/>
        <v>Mislav – Radovanović</v>
      </c>
      <c r="N163" s="97"/>
      <c r="O163" s="98"/>
      <c r="P163" s="99"/>
    </row>
    <row r="164" spans="2:16" x14ac:dyDescent="0.25">
      <c r="B164" s="97">
        <v>1765</v>
      </c>
      <c r="C164" s="98" t="s">
        <v>2959</v>
      </c>
      <c r="D164" s="98" t="s">
        <v>2958</v>
      </c>
      <c r="E164" s="98" t="s">
        <v>655</v>
      </c>
      <c r="F164" s="99"/>
      <c r="H164" s="41" t="str">
        <f t="shared" si="6"/>
        <v>Vanja – Radovanović – OK Ivan Merz</v>
      </c>
      <c r="J164" s="41" t="str">
        <f t="shared" si="7"/>
        <v>Vanja – Radovanović – OK Ivan Merz</v>
      </c>
      <c r="L164" s="41" t="str">
        <f t="shared" si="8"/>
        <v>Vanja – Radovanović</v>
      </c>
      <c r="N164" s="97"/>
      <c r="O164" s="98"/>
      <c r="P164" s="99"/>
    </row>
    <row r="165" spans="2:16" x14ac:dyDescent="0.25">
      <c r="B165" s="97">
        <v>1775</v>
      </c>
      <c r="C165" s="98" t="s">
        <v>2960</v>
      </c>
      <c r="D165" s="98" t="s">
        <v>2958</v>
      </c>
      <c r="E165" s="98" t="s">
        <v>655</v>
      </c>
      <c r="F165" s="99"/>
      <c r="H165" s="41" t="str">
        <f t="shared" si="6"/>
        <v>Žarko – Radovanović – OK Ivan Merz</v>
      </c>
      <c r="J165" s="41" t="str">
        <f t="shared" si="7"/>
        <v>Žarko – Radovanović – OK Ivan Merz</v>
      </c>
      <c r="L165" s="41" t="str">
        <f t="shared" si="8"/>
        <v>Žarko – Radovanović</v>
      </c>
      <c r="N165" s="97"/>
      <c r="O165" s="98"/>
      <c r="P165" s="99"/>
    </row>
    <row r="166" spans="2:16" x14ac:dyDescent="0.25">
      <c r="B166" s="97">
        <v>1663</v>
      </c>
      <c r="C166" s="98" t="s">
        <v>2584</v>
      </c>
      <c r="D166" s="98" t="s">
        <v>2233</v>
      </c>
      <c r="E166" s="98" t="s">
        <v>655</v>
      </c>
      <c r="F166" s="99"/>
      <c r="H166" s="41" t="str">
        <f t="shared" si="6"/>
        <v>Maja – Srebačić – OK Ivan Merz</v>
      </c>
      <c r="J166" s="41" t="str">
        <f t="shared" si="7"/>
        <v>Maja – Srebačić – OK Ivan Merz</v>
      </c>
      <c r="L166" s="41" t="str">
        <f t="shared" si="8"/>
        <v>Maja – Srebačić</v>
      </c>
      <c r="N166" s="97"/>
      <c r="O166" s="98"/>
      <c r="P166" s="99"/>
    </row>
    <row r="167" spans="2:16" x14ac:dyDescent="0.25">
      <c r="B167" s="97">
        <v>1563</v>
      </c>
      <c r="C167" s="98" t="s">
        <v>1612</v>
      </c>
      <c r="D167" s="98" t="s">
        <v>1611</v>
      </c>
      <c r="E167" s="98" t="s">
        <v>655</v>
      </c>
      <c r="F167" s="99" t="s">
        <v>1614</v>
      </c>
      <c r="H167" s="41" t="str">
        <f t="shared" si="6"/>
        <v>Dario – Štambuk – OK Ivan Merz – M55</v>
      </c>
      <c r="J167" s="41" t="str">
        <f t="shared" si="7"/>
        <v>Dario – Štambuk – OK Ivan Merz</v>
      </c>
      <c r="L167" s="41" t="str">
        <f t="shared" si="8"/>
        <v>Dario – Štambuk</v>
      </c>
      <c r="N167" s="97"/>
      <c r="O167" s="98"/>
      <c r="P167" s="99"/>
    </row>
    <row r="168" spans="2:16" x14ac:dyDescent="0.25">
      <c r="B168" s="97">
        <v>1493</v>
      </c>
      <c r="C168" s="98" t="s">
        <v>2961</v>
      </c>
      <c r="D168" s="98" t="s">
        <v>1611</v>
      </c>
      <c r="E168" s="98" t="s">
        <v>655</v>
      </c>
      <c r="F168" s="99" t="s">
        <v>2108</v>
      </c>
      <c r="H168" s="41" t="str">
        <f t="shared" si="6"/>
        <v>Lucija Marijela – Štambuk – OK Ivan Merz – Ž16</v>
      </c>
      <c r="J168" s="41" t="str">
        <f t="shared" si="7"/>
        <v>Lucija Marijela – Štambuk – OK Ivan Merz</v>
      </c>
      <c r="L168" s="41" t="str">
        <f t="shared" si="8"/>
        <v>Lucija Marijela – Štambuk</v>
      </c>
      <c r="N168" s="97"/>
      <c r="O168" s="98"/>
      <c r="P168" s="99"/>
    </row>
    <row r="169" spans="2:16" x14ac:dyDescent="0.25">
      <c r="B169" s="97">
        <v>1117</v>
      </c>
      <c r="C169" s="98" t="s">
        <v>2471</v>
      </c>
      <c r="D169" s="98" t="s">
        <v>1611</v>
      </c>
      <c r="E169" s="98" t="s">
        <v>655</v>
      </c>
      <c r="F169" s="99" t="s">
        <v>2252</v>
      </c>
      <c r="H169" s="41" t="str">
        <f t="shared" si="6"/>
        <v>Marija – Štambuk – OK Ivan Merz – Ž21</v>
      </c>
      <c r="J169" s="41" t="str">
        <f t="shared" si="7"/>
        <v>Marija – Štambuk – OK Ivan Merz</v>
      </c>
      <c r="L169" s="41" t="str">
        <f t="shared" si="8"/>
        <v>Marija – Štambuk</v>
      </c>
      <c r="N169" s="97"/>
      <c r="O169" s="98"/>
      <c r="P169" s="99"/>
    </row>
    <row r="170" spans="2:16" x14ac:dyDescent="0.25">
      <c r="B170" s="97">
        <v>1580</v>
      </c>
      <c r="C170" s="98" t="s">
        <v>2850</v>
      </c>
      <c r="D170" s="98" t="s">
        <v>1611</v>
      </c>
      <c r="E170" s="98" t="s">
        <v>655</v>
      </c>
      <c r="F170" s="99" t="s">
        <v>864</v>
      </c>
      <c r="H170" s="41" t="str">
        <f t="shared" si="6"/>
        <v>Matej – Štambuk – OK Ivan Merz – M21</v>
      </c>
      <c r="J170" s="41" t="str">
        <f t="shared" si="7"/>
        <v>Matej – Štambuk – OK Ivan Merz</v>
      </c>
      <c r="L170" s="41" t="str">
        <f t="shared" si="8"/>
        <v>Matej – Štambuk</v>
      </c>
      <c r="N170" s="97"/>
      <c r="O170" s="98"/>
      <c r="P170" s="99"/>
    </row>
    <row r="171" spans="2:16" x14ac:dyDescent="0.25">
      <c r="B171" s="97">
        <v>1424</v>
      </c>
      <c r="C171" s="98" t="s">
        <v>2214</v>
      </c>
      <c r="D171" s="98" t="s">
        <v>1611</v>
      </c>
      <c r="E171" s="98" t="s">
        <v>655</v>
      </c>
      <c r="F171" s="99" t="s">
        <v>2215</v>
      </c>
      <c r="H171" s="41" t="str">
        <f t="shared" si="6"/>
        <v>Zdenka Petra – Štambuk – OK Ivan Merz – Ž20</v>
      </c>
      <c r="J171" s="41" t="str">
        <f t="shared" si="7"/>
        <v>Zdenka Petra – Štambuk – OK Ivan Merz</v>
      </c>
      <c r="L171" s="41" t="str">
        <f t="shared" si="8"/>
        <v>Zdenka Petra – Štambuk</v>
      </c>
      <c r="N171" s="97"/>
      <c r="O171" s="98"/>
      <c r="P171" s="99"/>
    </row>
    <row r="172" spans="2:16" x14ac:dyDescent="0.25">
      <c r="B172" s="97">
        <v>1043</v>
      </c>
      <c r="C172" s="98" t="s">
        <v>2962</v>
      </c>
      <c r="D172" s="98" t="s">
        <v>2963</v>
      </c>
      <c r="E172" s="98" t="s">
        <v>655</v>
      </c>
      <c r="F172" s="99" t="s">
        <v>2463</v>
      </c>
      <c r="H172" s="41" t="str">
        <f t="shared" si="6"/>
        <v>Senija – Zadravec-Kermek – OK Ivan Merz – Ž45</v>
      </c>
      <c r="J172" s="41" t="str">
        <f t="shared" si="7"/>
        <v>Senija – Zadravec-Kermek – OK Ivan Merz</v>
      </c>
      <c r="L172" s="41" t="str">
        <f t="shared" si="8"/>
        <v>Senija – Zadravec-Kermek</v>
      </c>
      <c r="N172" s="97"/>
      <c r="O172" s="98"/>
      <c r="P172" s="99"/>
    </row>
    <row r="173" spans="2:16" x14ac:dyDescent="0.25">
      <c r="B173" s="97">
        <v>1217</v>
      </c>
      <c r="C173" s="98" t="s">
        <v>2530</v>
      </c>
      <c r="D173" s="98" t="s">
        <v>2529</v>
      </c>
      <c r="E173" s="98" t="s">
        <v>385</v>
      </c>
      <c r="F173" s="99" t="s">
        <v>2463</v>
      </c>
      <c r="H173" s="41" t="str">
        <f t="shared" si="6"/>
        <v>Gabrijela – Baburek – OK Japetić – Ž45</v>
      </c>
      <c r="J173" s="41" t="str">
        <f t="shared" si="7"/>
        <v>Gabrijela – Baburek – OK Japetić</v>
      </c>
      <c r="L173" s="41" t="str">
        <f t="shared" si="8"/>
        <v>Gabrijela – Baburek</v>
      </c>
      <c r="N173" s="97"/>
      <c r="O173" s="98"/>
      <c r="P173" s="99"/>
    </row>
    <row r="174" spans="2:16" x14ac:dyDescent="0.25">
      <c r="B174" s="97">
        <v>1850</v>
      </c>
      <c r="C174" s="98" t="s">
        <v>2964</v>
      </c>
      <c r="D174" s="98" t="s">
        <v>2965</v>
      </c>
      <c r="E174" s="98" t="s">
        <v>385</v>
      </c>
      <c r="F174" s="99" t="s">
        <v>2009</v>
      </c>
      <c r="H174" s="41" t="str">
        <f t="shared" si="6"/>
        <v>Tena – Bartaković – OK Japetić – Ž12</v>
      </c>
      <c r="J174" s="41" t="str">
        <f t="shared" si="7"/>
        <v>Tena – Bartaković – OK Japetić</v>
      </c>
      <c r="L174" s="41" t="str">
        <f t="shared" si="8"/>
        <v>Tena – Bartaković</v>
      </c>
      <c r="N174" s="97"/>
      <c r="O174" s="98"/>
      <c r="P174" s="99"/>
    </row>
    <row r="175" spans="2:16" x14ac:dyDescent="0.25">
      <c r="B175" s="97">
        <v>1856</v>
      </c>
      <c r="C175" s="98" t="s">
        <v>377</v>
      </c>
      <c r="D175" s="98" t="s">
        <v>2966</v>
      </c>
      <c r="E175" s="98" t="s">
        <v>385</v>
      </c>
      <c r="F175" s="99" t="s">
        <v>387</v>
      </c>
      <c r="H175" s="41" t="str">
        <f t="shared" si="6"/>
        <v>Lovro – Berečki – OK Japetić – M12</v>
      </c>
      <c r="J175" s="41" t="str">
        <f t="shared" si="7"/>
        <v>Lovro – Berečki – OK Japetić</v>
      </c>
      <c r="L175" s="41" t="str">
        <f t="shared" si="8"/>
        <v>Lovro – Berečki</v>
      </c>
      <c r="N175" s="97"/>
      <c r="O175" s="98"/>
      <c r="P175" s="99"/>
    </row>
    <row r="176" spans="2:16" x14ac:dyDescent="0.25">
      <c r="B176" s="97">
        <v>2115</v>
      </c>
      <c r="C176" s="98" t="s">
        <v>2967</v>
      </c>
      <c r="D176" s="98" t="s">
        <v>2968</v>
      </c>
      <c r="E176" s="98" t="s">
        <v>385</v>
      </c>
      <c r="F176" s="99"/>
      <c r="H176" s="41" t="str">
        <f t="shared" si="6"/>
        <v>Mihaela – Beroš – OK Japetić</v>
      </c>
      <c r="J176" s="41" t="str">
        <f t="shared" si="7"/>
        <v>Mihaela – Beroš – OK Japetić</v>
      </c>
      <c r="L176" s="41" t="str">
        <f t="shared" si="8"/>
        <v>Mihaela – Beroš</v>
      </c>
      <c r="N176" s="97"/>
      <c r="O176" s="98"/>
      <c r="P176" s="99"/>
    </row>
    <row r="177" spans="2:16" x14ac:dyDescent="0.25">
      <c r="B177" s="97">
        <v>1841</v>
      </c>
      <c r="C177" s="98" t="s">
        <v>2969</v>
      </c>
      <c r="D177" s="98" t="s">
        <v>2970</v>
      </c>
      <c r="E177" s="98" t="s">
        <v>385</v>
      </c>
      <c r="F177" s="99" t="s">
        <v>2009</v>
      </c>
      <c r="H177" s="41" t="str">
        <f t="shared" si="6"/>
        <v>Lea – Bošnjak – OK Japetić – Ž12</v>
      </c>
      <c r="J177" s="41" t="str">
        <f t="shared" si="7"/>
        <v>Lea – Bošnjak – OK Japetić</v>
      </c>
      <c r="L177" s="41" t="str">
        <f t="shared" si="8"/>
        <v>Lea – Bošnjak</v>
      </c>
      <c r="N177" s="97"/>
      <c r="O177" s="98"/>
      <c r="P177" s="99"/>
    </row>
    <row r="178" spans="2:16" x14ac:dyDescent="0.25">
      <c r="B178" s="97">
        <v>1305</v>
      </c>
      <c r="C178" s="98" t="s">
        <v>2097</v>
      </c>
      <c r="D178" s="98" t="s">
        <v>1478</v>
      </c>
      <c r="E178" s="98" t="s">
        <v>385</v>
      </c>
      <c r="F178" s="99" t="s">
        <v>2009</v>
      </c>
      <c r="H178" s="41" t="str">
        <f t="shared" si="6"/>
        <v>Ana – Budi – OK Japetić – Ž12</v>
      </c>
      <c r="J178" s="41" t="str">
        <f t="shared" si="7"/>
        <v>Ana – Budi – OK Japetić</v>
      </c>
      <c r="L178" s="41" t="str">
        <f t="shared" si="8"/>
        <v>Ana – Budi</v>
      </c>
      <c r="N178" s="97"/>
      <c r="O178" s="98"/>
      <c r="P178" s="99"/>
    </row>
    <row r="179" spans="2:16" x14ac:dyDescent="0.25">
      <c r="B179" s="97">
        <v>1385</v>
      </c>
      <c r="C179" s="98" t="s">
        <v>1479</v>
      </c>
      <c r="D179" s="98" t="s">
        <v>1478</v>
      </c>
      <c r="E179" s="98" t="s">
        <v>385</v>
      </c>
      <c r="F179" s="99" t="s">
        <v>1313</v>
      </c>
      <c r="H179" s="41" t="str">
        <f t="shared" si="6"/>
        <v>Franjo – Budi – OK Japetić – M35</v>
      </c>
      <c r="J179" s="41" t="str">
        <f t="shared" si="7"/>
        <v>Franjo – Budi – OK Japetić</v>
      </c>
      <c r="L179" s="41" t="str">
        <f t="shared" si="8"/>
        <v>Franjo – Budi</v>
      </c>
      <c r="N179" s="97"/>
      <c r="O179" s="98"/>
      <c r="P179" s="99"/>
    </row>
    <row r="180" spans="2:16" x14ac:dyDescent="0.25">
      <c r="B180" s="97">
        <v>1481</v>
      </c>
      <c r="C180" s="98" t="s">
        <v>2971</v>
      </c>
      <c r="D180" s="98" t="s">
        <v>2972</v>
      </c>
      <c r="E180" s="98" t="s">
        <v>385</v>
      </c>
      <c r="F180" s="99"/>
      <c r="H180" s="41" t="str">
        <f t="shared" si="6"/>
        <v>Ivano – Črep – OK Japetić</v>
      </c>
      <c r="J180" s="41" t="str">
        <f t="shared" si="7"/>
        <v>Ivano – Črep – OK Japetić</v>
      </c>
      <c r="L180" s="41" t="str">
        <f t="shared" si="8"/>
        <v>Ivano – Črep</v>
      </c>
      <c r="N180" s="97"/>
      <c r="O180" s="98"/>
      <c r="P180" s="99"/>
    </row>
    <row r="181" spans="2:16" x14ac:dyDescent="0.25">
      <c r="B181" s="97">
        <v>1247</v>
      </c>
      <c r="C181" s="98" t="s">
        <v>564</v>
      </c>
      <c r="D181" s="98" t="s">
        <v>2973</v>
      </c>
      <c r="E181" s="98" t="s">
        <v>385</v>
      </c>
      <c r="F181" s="99" t="s">
        <v>864</v>
      </c>
      <c r="H181" s="41" t="str">
        <f t="shared" si="6"/>
        <v>Filip – Cvetković – OK Japetić – M21</v>
      </c>
      <c r="J181" s="41" t="str">
        <f t="shared" si="7"/>
        <v>Filip – Cvetković – OK Japetić</v>
      </c>
      <c r="L181" s="41" t="str">
        <f t="shared" si="8"/>
        <v>Filip – Cvetković</v>
      </c>
      <c r="N181" s="97"/>
      <c r="O181" s="98"/>
      <c r="P181" s="99"/>
    </row>
    <row r="182" spans="2:16" x14ac:dyDescent="0.25">
      <c r="B182" s="97">
        <v>1778</v>
      </c>
      <c r="C182" s="98" t="s">
        <v>2913</v>
      </c>
      <c r="D182" s="98" t="s">
        <v>2973</v>
      </c>
      <c r="E182" s="98" t="s">
        <v>385</v>
      </c>
      <c r="F182" s="99"/>
      <c r="H182" s="41" t="str">
        <f t="shared" si="6"/>
        <v>Robert – Cvetković – OK Japetić</v>
      </c>
      <c r="J182" s="41" t="str">
        <f t="shared" si="7"/>
        <v>Robert – Cvetković – OK Japetić</v>
      </c>
      <c r="L182" s="41" t="str">
        <f t="shared" si="8"/>
        <v>Robert – Cvetković</v>
      </c>
      <c r="N182" s="97"/>
      <c r="O182" s="98"/>
      <c r="P182" s="99"/>
    </row>
    <row r="183" spans="2:16" x14ac:dyDescent="0.25">
      <c r="B183" s="97">
        <v>1864</v>
      </c>
      <c r="C183" s="98" t="s">
        <v>2974</v>
      </c>
      <c r="D183" s="98" t="s">
        <v>2975</v>
      </c>
      <c r="E183" s="98" t="s">
        <v>385</v>
      </c>
      <c r="F183" s="99" t="s">
        <v>2108</v>
      </c>
      <c r="H183" s="41" t="str">
        <f t="shared" si="6"/>
        <v>Jana – Cvjetko – OK Japetić – Ž16</v>
      </c>
      <c r="J183" s="41" t="str">
        <f t="shared" si="7"/>
        <v>Jana – Cvjetko – OK Japetić</v>
      </c>
      <c r="L183" s="41" t="str">
        <f t="shared" si="8"/>
        <v>Jana – Cvjetko</v>
      </c>
      <c r="N183" s="97"/>
      <c r="O183" s="98"/>
      <c r="P183" s="99"/>
    </row>
    <row r="184" spans="2:16" x14ac:dyDescent="0.25">
      <c r="B184" s="97">
        <v>1862</v>
      </c>
      <c r="C184" s="98" t="s">
        <v>2895</v>
      </c>
      <c r="D184" s="98" t="s">
        <v>2975</v>
      </c>
      <c r="E184" s="98" t="s">
        <v>385</v>
      </c>
      <c r="F184" s="99" t="s">
        <v>2215</v>
      </c>
      <c r="H184" s="41" t="str">
        <f t="shared" si="6"/>
        <v>Lara – Cvjetko – OK Japetić – Ž20</v>
      </c>
      <c r="J184" s="41" t="str">
        <f t="shared" si="7"/>
        <v>Lara – Cvjetko – OK Japetić</v>
      </c>
      <c r="L184" s="41" t="str">
        <f t="shared" si="8"/>
        <v>Lara – Cvjetko</v>
      </c>
      <c r="N184" s="97"/>
      <c r="O184" s="98"/>
      <c r="P184" s="99"/>
    </row>
    <row r="185" spans="2:16" x14ac:dyDescent="0.25">
      <c r="B185" s="97">
        <v>1863</v>
      </c>
      <c r="C185" s="98" t="s">
        <v>2159</v>
      </c>
      <c r="D185" s="98" t="s">
        <v>2975</v>
      </c>
      <c r="E185" s="98" t="s">
        <v>385</v>
      </c>
      <c r="F185" s="99" t="s">
        <v>2215</v>
      </c>
      <c r="H185" s="41" t="str">
        <f t="shared" si="6"/>
        <v>Nina – Cvjetko – OK Japetić – Ž20</v>
      </c>
      <c r="J185" s="41" t="str">
        <f t="shared" si="7"/>
        <v>Nina – Cvjetko – OK Japetić</v>
      </c>
      <c r="L185" s="41" t="str">
        <f t="shared" si="8"/>
        <v>Nina – Cvjetko</v>
      </c>
      <c r="N185" s="97"/>
      <c r="O185" s="98"/>
      <c r="P185" s="99"/>
    </row>
    <row r="186" spans="2:16" x14ac:dyDescent="0.25">
      <c r="B186" s="97">
        <v>2171</v>
      </c>
      <c r="C186" s="98" t="s">
        <v>861</v>
      </c>
      <c r="D186" s="98" t="s">
        <v>2976</v>
      </c>
      <c r="E186" s="98" t="s">
        <v>385</v>
      </c>
      <c r="F186" s="99" t="s">
        <v>387</v>
      </c>
      <c r="H186" s="41" t="str">
        <f t="shared" si="6"/>
        <v>Matija – Drvenkar – OK Japetić – M12</v>
      </c>
      <c r="J186" s="41" t="str">
        <f t="shared" si="7"/>
        <v>Matija – Drvenkar – OK Japetić</v>
      </c>
      <c r="L186" s="41" t="str">
        <f t="shared" si="8"/>
        <v>Matija – Drvenkar</v>
      </c>
      <c r="N186" s="97"/>
      <c r="O186" s="98"/>
      <c r="P186" s="99"/>
    </row>
    <row r="187" spans="2:16" x14ac:dyDescent="0.25">
      <c r="B187" s="97">
        <v>1231</v>
      </c>
      <c r="C187" s="98" t="s">
        <v>2595</v>
      </c>
      <c r="D187" s="98" t="s">
        <v>2594</v>
      </c>
      <c r="E187" s="98" t="s">
        <v>385</v>
      </c>
      <c r="F187" s="99" t="s">
        <v>2585</v>
      </c>
      <c r="H187" s="41" t="str">
        <f t="shared" si="6"/>
        <v>Branka – Fabek – OK Japetić – Ž55</v>
      </c>
      <c r="J187" s="41" t="str">
        <f t="shared" si="7"/>
        <v>Branka – Fabek – OK Japetić</v>
      </c>
      <c r="L187" s="41" t="str">
        <f t="shared" si="8"/>
        <v>Branka – Fabek</v>
      </c>
      <c r="N187" s="97"/>
      <c r="O187" s="98"/>
      <c r="P187" s="99"/>
    </row>
    <row r="188" spans="2:16" x14ac:dyDescent="0.25">
      <c r="B188" s="97">
        <v>1843</v>
      </c>
      <c r="C188" s="98" t="s">
        <v>2293</v>
      </c>
      <c r="D188" s="98" t="s">
        <v>2977</v>
      </c>
      <c r="E188" s="98" t="s">
        <v>385</v>
      </c>
      <c r="F188" s="99" t="s">
        <v>2009</v>
      </c>
      <c r="H188" s="41" t="str">
        <f t="shared" si="6"/>
        <v>Anja – Fatzek – OK Japetić – Ž12</v>
      </c>
      <c r="J188" s="41" t="str">
        <f t="shared" si="7"/>
        <v>Anja – Fatzek – OK Japetić</v>
      </c>
      <c r="L188" s="41" t="str">
        <f t="shared" si="8"/>
        <v>Anja – Fatzek</v>
      </c>
      <c r="N188" s="97"/>
      <c r="O188" s="98"/>
      <c r="P188" s="99"/>
    </row>
    <row r="189" spans="2:16" x14ac:dyDescent="0.25">
      <c r="B189" s="97">
        <v>1842</v>
      </c>
      <c r="C189" s="98" t="s">
        <v>2978</v>
      </c>
      <c r="D189" s="98" t="s">
        <v>2977</v>
      </c>
      <c r="E189" s="98" t="s">
        <v>385</v>
      </c>
      <c r="F189" s="99" t="s">
        <v>2009</v>
      </c>
      <c r="H189" s="41" t="str">
        <f t="shared" si="6"/>
        <v>Katja – Fatzek – OK Japetić – Ž12</v>
      </c>
      <c r="J189" s="41" t="str">
        <f t="shared" si="7"/>
        <v>Katja – Fatzek – OK Japetić</v>
      </c>
      <c r="L189" s="41" t="str">
        <f t="shared" si="8"/>
        <v>Katja – Fatzek</v>
      </c>
      <c r="N189" s="97"/>
      <c r="O189" s="98"/>
      <c r="P189" s="99"/>
    </row>
    <row r="190" spans="2:16" x14ac:dyDescent="0.25">
      <c r="B190" s="97">
        <v>1159</v>
      </c>
      <c r="C190" s="98" t="s">
        <v>2979</v>
      </c>
      <c r="D190" s="98" t="s">
        <v>2980</v>
      </c>
      <c r="E190" s="98" t="s">
        <v>385</v>
      </c>
      <c r="F190" s="99" t="s">
        <v>619</v>
      </c>
      <c r="H190" s="41" t="str">
        <f t="shared" si="6"/>
        <v>Grga – Fernežir – OK Japetić – M16</v>
      </c>
      <c r="J190" s="41" t="str">
        <f t="shared" si="7"/>
        <v>Grga – Fernežir – OK Japetić</v>
      </c>
      <c r="L190" s="41" t="str">
        <f t="shared" si="8"/>
        <v>Grga – Fernežir</v>
      </c>
      <c r="N190" s="97"/>
      <c r="O190" s="98"/>
      <c r="P190" s="99"/>
    </row>
    <row r="191" spans="2:16" x14ac:dyDescent="0.25">
      <c r="B191" s="97">
        <v>1323</v>
      </c>
      <c r="C191" s="98" t="s">
        <v>2981</v>
      </c>
      <c r="D191" s="98" t="s">
        <v>2980</v>
      </c>
      <c r="E191" s="98" t="s">
        <v>385</v>
      </c>
      <c r="F191" s="99" t="s">
        <v>1488</v>
      </c>
      <c r="H191" s="41" t="str">
        <f t="shared" si="6"/>
        <v>Zvonimir – Fernežir – OK Japetić – M45</v>
      </c>
      <c r="J191" s="41" t="str">
        <f t="shared" si="7"/>
        <v>Zvonimir – Fernežir – OK Japetić</v>
      </c>
      <c r="L191" s="41" t="str">
        <f t="shared" si="8"/>
        <v>Zvonimir – Fernežir</v>
      </c>
      <c r="N191" s="97"/>
      <c r="O191" s="98"/>
      <c r="P191" s="99"/>
    </row>
    <row r="192" spans="2:16" x14ac:dyDescent="0.25">
      <c r="B192" s="97">
        <v>1470</v>
      </c>
      <c r="C192" s="98" t="s">
        <v>2982</v>
      </c>
      <c r="D192" s="98" t="s">
        <v>2983</v>
      </c>
      <c r="E192" s="98" t="s">
        <v>385</v>
      </c>
      <c r="F192" s="99" t="s">
        <v>2463</v>
      </c>
      <c r="H192" s="41" t="str">
        <f t="shared" si="6"/>
        <v>Zvjezdana – Govedarica – OK Japetić – Ž45</v>
      </c>
      <c r="J192" s="41" t="str">
        <f t="shared" si="7"/>
        <v>Zvjezdana – Govedarica – OK Japetić</v>
      </c>
      <c r="L192" s="41" t="str">
        <f t="shared" si="8"/>
        <v>Zvjezdana – Govedarica</v>
      </c>
      <c r="N192" s="97"/>
      <c r="O192" s="98"/>
      <c r="P192" s="99"/>
    </row>
    <row r="193" spans="2:16" x14ac:dyDescent="0.25">
      <c r="B193" s="97">
        <v>1668</v>
      </c>
      <c r="C193" s="98" t="s">
        <v>2981</v>
      </c>
      <c r="D193" s="98" t="s">
        <v>2984</v>
      </c>
      <c r="E193" s="98" t="s">
        <v>385</v>
      </c>
      <c r="F193" s="99"/>
      <c r="H193" s="41" t="str">
        <f t="shared" si="6"/>
        <v>Zvonimir – Guliš – OK Japetić</v>
      </c>
      <c r="J193" s="41" t="str">
        <f t="shared" si="7"/>
        <v>Zvonimir – Guliš – OK Japetić</v>
      </c>
      <c r="L193" s="41" t="str">
        <f t="shared" si="8"/>
        <v>Zvonimir – Guliš</v>
      </c>
      <c r="N193" s="97"/>
      <c r="O193" s="98"/>
      <c r="P193" s="99"/>
    </row>
    <row r="194" spans="2:16" x14ac:dyDescent="0.25">
      <c r="B194" s="97">
        <v>1584</v>
      </c>
      <c r="C194" s="98" t="s">
        <v>2985</v>
      </c>
      <c r="D194" s="98" t="s">
        <v>2986</v>
      </c>
      <c r="E194" s="98" t="s">
        <v>385</v>
      </c>
      <c r="F194" s="99"/>
      <c r="H194" s="41" t="str">
        <f t="shared" si="6"/>
        <v>Vid – Hovorka – OK Japetić</v>
      </c>
      <c r="J194" s="41" t="str">
        <f t="shared" si="7"/>
        <v>Vid – Hovorka – OK Japetić</v>
      </c>
      <c r="L194" s="41" t="str">
        <f t="shared" si="8"/>
        <v>Vid – Hovorka</v>
      </c>
      <c r="N194" s="97"/>
      <c r="O194" s="98"/>
      <c r="P194" s="99"/>
    </row>
    <row r="195" spans="2:16" x14ac:dyDescent="0.25">
      <c r="B195" s="97">
        <v>1953</v>
      </c>
      <c r="C195" s="98" t="s">
        <v>2097</v>
      </c>
      <c r="D195" s="98" t="s">
        <v>2987</v>
      </c>
      <c r="E195" s="98" t="s">
        <v>385</v>
      </c>
      <c r="F195" s="99" t="s">
        <v>2009</v>
      </c>
      <c r="H195" s="41" t="str">
        <f t="shared" si="6"/>
        <v>Ana – Jagodić – OK Japetić – Ž12</v>
      </c>
      <c r="J195" s="41" t="str">
        <f t="shared" si="7"/>
        <v>Ana – Jagodić – OK Japetić</v>
      </c>
      <c r="L195" s="41" t="str">
        <f t="shared" si="8"/>
        <v>Ana – Jagodić</v>
      </c>
      <c r="N195" s="97"/>
      <c r="O195" s="98"/>
      <c r="P195" s="99"/>
    </row>
    <row r="196" spans="2:16" x14ac:dyDescent="0.25">
      <c r="B196" s="97">
        <v>2172</v>
      </c>
      <c r="C196" s="98" t="s">
        <v>2988</v>
      </c>
      <c r="D196" s="98" t="s">
        <v>2989</v>
      </c>
      <c r="E196" s="98" t="s">
        <v>385</v>
      </c>
      <c r="F196" s="99" t="s">
        <v>2009</v>
      </c>
      <c r="H196" s="41" t="str">
        <f t="shared" si="6"/>
        <v>Tamara – Jaklenec – OK Japetić – Ž12</v>
      </c>
      <c r="J196" s="41" t="str">
        <f t="shared" si="7"/>
        <v>Tamara – Jaklenec – OK Japetić</v>
      </c>
      <c r="L196" s="41" t="str">
        <f t="shared" si="8"/>
        <v>Tamara – Jaklenec</v>
      </c>
      <c r="N196" s="97"/>
      <c r="O196" s="98"/>
      <c r="P196" s="99"/>
    </row>
    <row r="197" spans="2:16" x14ac:dyDescent="0.25">
      <c r="B197" s="97">
        <v>1198</v>
      </c>
      <c r="C197" s="98" t="s">
        <v>2414</v>
      </c>
      <c r="D197" s="98" t="s">
        <v>2990</v>
      </c>
      <c r="E197" s="98" t="s">
        <v>385</v>
      </c>
      <c r="F197" s="99"/>
      <c r="H197" s="41" t="str">
        <f t="shared" si="6"/>
        <v>Iva – Jakopec – OK Japetić</v>
      </c>
      <c r="J197" s="41" t="str">
        <f t="shared" si="7"/>
        <v>Iva – Jakopec – OK Japetić</v>
      </c>
      <c r="L197" s="41" t="str">
        <f t="shared" si="8"/>
        <v>Iva – Jakopec</v>
      </c>
      <c r="N197" s="97"/>
      <c r="O197" s="98"/>
      <c r="P197" s="99"/>
    </row>
    <row r="198" spans="2:16" x14ac:dyDescent="0.25">
      <c r="B198" s="97">
        <v>1292</v>
      </c>
      <c r="C198" s="98" t="s">
        <v>2991</v>
      </c>
      <c r="D198" s="98" t="s">
        <v>2992</v>
      </c>
      <c r="E198" s="98" t="s">
        <v>385</v>
      </c>
      <c r="F198" s="99" t="s">
        <v>2252</v>
      </c>
      <c r="H198" s="41" t="str">
        <f t="shared" si="6"/>
        <v>Nola – Jandrečić – OK Japetić – Ž21</v>
      </c>
      <c r="J198" s="41" t="str">
        <f t="shared" si="7"/>
        <v>Nola – Jandrečić – OK Japetić</v>
      </c>
      <c r="L198" s="41" t="str">
        <f t="shared" si="8"/>
        <v>Nola – Jandrečić</v>
      </c>
      <c r="N198" s="97"/>
      <c r="O198" s="98"/>
      <c r="P198" s="99"/>
    </row>
    <row r="199" spans="2:16" x14ac:dyDescent="0.25">
      <c r="B199" s="97">
        <v>1576</v>
      </c>
      <c r="C199" s="98" t="s">
        <v>2993</v>
      </c>
      <c r="D199" s="98" t="s">
        <v>2994</v>
      </c>
      <c r="E199" s="98" t="s">
        <v>385</v>
      </c>
      <c r="F199" s="99" t="s">
        <v>1488</v>
      </c>
      <c r="H199" s="41" t="str">
        <f t="shared" si="6"/>
        <v>Hrvoje – Jelinić – OK Japetić – M45</v>
      </c>
      <c r="J199" s="41" t="str">
        <f t="shared" si="7"/>
        <v>Hrvoje – Jelinić – OK Japetić</v>
      </c>
      <c r="L199" s="41" t="str">
        <f t="shared" si="8"/>
        <v>Hrvoje – Jelinić</v>
      </c>
      <c r="N199" s="97"/>
      <c r="O199" s="98"/>
      <c r="P199" s="99"/>
    </row>
    <row r="200" spans="2:16" x14ac:dyDescent="0.25">
      <c r="B200" s="97">
        <v>1665</v>
      </c>
      <c r="C200" s="98" t="s">
        <v>2995</v>
      </c>
      <c r="D200" s="98" t="s">
        <v>2994</v>
      </c>
      <c r="E200" s="98" t="s">
        <v>385</v>
      </c>
      <c r="F200" s="99" t="s">
        <v>619</v>
      </c>
      <c r="H200" s="41" t="str">
        <f t="shared" si="6"/>
        <v>Mark – Jelinić – OK Japetić – M16</v>
      </c>
      <c r="J200" s="41" t="str">
        <f t="shared" si="7"/>
        <v>Mark – Jelinić – OK Japetić</v>
      </c>
      <c r="L200" s="41" t="str">
        <f t="shared" si="8"/>
        <v>Mark – Jelinić</v>
      </c>
      <c r="N200" s="97"/>
      <c r="O200" s="98"/>
      <c r="P200" s="99"/>
    </row>
    <row r="201" spans="2:16" x14ac:dyDescent="0.25">
      <c r="B201" s="97">
        <v>1666</v>
      </c>
      <c r="C201" s="98" t="s">
        <v>2996</v>
      </c>
      <c r="D201" s="98" t="s">
        <v>2994</v>
      </c>
      <c r="E201" s="98" t="s">
        <v>385</v>
      </c>
      <c r="F201" s="99"/>
      <c r="H201" s="41" t="str">
        <f t="shared" si="6"/>
        <v>Una – Jelinić – OK Japetić</v>
      </c>
      <c r="J201" s="41" t="str">
        <f t="shared" si="7"/>
        <v>Una – Jelinić – OK Japetić</v>
      </c>
      <c r="L201" s="41" t="str">
        <f t="shared" si="8"/>
        <v>Una – Jelinić</v>
      </c>
      <c r="N201" s="97"/>
      <c r="O201" s="98"/>
      <c r="P201" s="99"/>
    </row>
    <row r="202" spans="2:16" x14ac:dyDescent="0.25">
      <c r="B202" s="97">
        <v>1088</v>
      </c>
      <c r="C202" s="98" t="s">
        <v>1846</v>
      </c>
      <c r="D202" s="98" t="s">
        <v>2997</v>
      </c>
      <c r="E202" s="98" t="s">
        <v>385</v>
      </c>
      <c r="F202" s="99" t="s">
        <v>387</v>
      </c>
      <c r="H202" s="41" t="str">
        <f t="shared" si="6"/>
        <v>Fran – Juriša – OK Japetić – M12</v>
      </c>
      <c r="J202" s="41" t="str">
        <f t="shared" si="7"/>
        <v>Fran – Juriša – OK Japetić</v>
      </c>
      <c r="L202" s="41" t="str">
        <f t="shared" si="8"/>
        <v>Fran – Juriša</v>
      </c>
      <c r="N202" s="97"/>
      <c r="O202" s="98"/>
      <c r="P202" s="99"/>
    </row>
    <row r="203" spans="2:16" x14ac:dyDescent="0.25">
      <c r="B203" s="97">
        <v>1233</v>
      </c>
      <c r="C203" s="98" t="s">
        <v>452</v>
      </c>
      <c r="D203" s="98" t="s">
        <v>2998</v>
      </c>
      <c r="E203" s="98" t="s">
        <v>385</v>
      </c>
      <c r="F203" s="99" t="s">
        <v>1313</v>
      </c>
      <c r="H203" s="41" t="str">
        <f t="shared" ref="H203:H266" si="9">IF(C203="","",C203) &amp; IF(D203="",""," – " &amp; D203) &amp; IF(E203="",""," – " &amp; E203) &amp; IF(F203="",""," – " &amp; F203)</f>
        <v>Luka – Kosić – OK Japetić – M35</v>
      </c>
      <c r="J203" s="41" t="str">
        <f t="shared" ref="J203:J266" si="10">IF(C203="","",C203) &amp; IF(D203="",""," – " &amp; D203) &amp; IF(E203="",""," – " &amp; E203)</f>
        <v>Luka – Kosić – OK Japetić</v>
      </c>
      <c r="L203" s="41" t="str">
        <f t="shared" ref="L203:L266" si="11">IF(C203="","",C203) &amp; IF(D203="",""," – " &amp; D203)</f>
        <v>Luka – Kosić</v>
      </c>
      <c r="N203" s="97"/>
      <c r="O203" s="98"/>
      <c r="P203" s="99"/>
    </row>
    <row r="204" spans="2:16" x14ac:dyDescent="0.25">
      <c r="B204" s="97">
        <v>1451</v>
      </c>
      <c r="C204" s="98" t="s">
        <v>697</v>
      </c>
      <c r="D204" s="98" t="s">
        <v>696</v>
      </c>
      <c r="E204" s="98" t="s">
        <v>385</v>
      </c>
      <c r="F204" s="99" t="s">
        <v>619</v>
      </c>
      <c r="H204" s="41" t="str">
        <f t="shared" si="9"/>
        <v>Borna – Kuzmanić – OK Japetić – M16</v>
      </c>
      <c r="J204" s="41" t="str">
        <f t="shared" si="10"/>
        <v>Borna – Kuzmanić – OK Japetić</v>
      </c>
      <c r="L204" s="41" t="str">
        <f t="shared" si="11"/>
        <v>Borna – Kuzmanić</v>
      </c>
      <c r="N204" s="97"/>
      <c r="O204" s="98"/>
      <c r="P204" s="99"/>
    </row>
    <row r="205" spans="2:16" x14ac:dyDescent="0.25">
      <c r="B205" s="97">
        <v>1478</v>
      </c>
      <c r="C205" s="98" t="s">
        <v>2363</v>
      </c>
      <c r="D205" s="98" t="s">
        <v>696</v>
      </c>
      <c r="E205" s="98" t="s">
        <v>385</v>
      </c>
      <c r="F205" s="99" t="s">
        <v>2463</v>
      </c>
      <c r="H205" s="41" t="str">
        <f t="shared" si="9"/>
        <v>Ivana – Kuzmanić – OK Japetić – Ž45</v>
      </c>
      <c r="J205" s="41" t="str">
        <f t="shared" si="10"/>
        <v>Ivana – Kuzmanić – OK Japetić</v>
      </c>
      <c r="L205" s="41" t="str">
        <f t="shared" si="11"/>
        <v>Ivana – Kuzmanić</v>
      </c>
      <c r="N205" s="97"/>
      <c r="O205" s="98"/>
      <c r="P205" s="99"/>
    </row>
    <row r="206" spans="2:16" x14ac:dyDescent="0.25">
      <c r="B206" s="97">
        <v>1370</v>
      </c>
      <c r="C206" s="98" t="s">
        <v>2999</v>
      </c>
      <c r="D206" s="98" t="s">
        <v>3000</v>
      </c>
      <c r="E206" s="98" t="s">
        <v>385</v>
      </c>
      <c r="F206" s="99" t="s">
        <v>1313</v>
      </c>
      <c r="H206" s="41" t="str">
        <f t="shared" si="9"/>
        <v>Lino – Legac – OK Japetić – M35</v>
      </c>
      <c r="J206" s="41" t="str">
        <f t="shared" si="10"/>
        <v>Lino – Legac – OK Japetić</v>
      </c>
      <c r="L206" s="41" t="str">
        <f t="shared" si="11"/>
        <v>Lino – Legac</v>
      </c>
      <c r="N206" s="97"/>
      <c r="O206" s="98"/>
      <c r="P206" s="99"/>
    </row>
    <row r="207" spans="2:16" x14ac:dyDescent="0.25">
      <c r="B207" s="97">
        <v>1643</v>
      </c>
      <c r="C207" s="98" t="s">
        <v>893</v>
      </c>
      <c r="D207" s="98" t="s">
        <v>3001</v>
      </c>
      <c r="E207" s="98" t="s">
        <v>385</v>
      </c>
      <c r="F207" s="99"/>
      <c r="H207" s="41" t="str">
        <f t="shared" si="9"/>
        <v>Josip – Leovac – OK Japetić</v>
      </c>
      <c r="J207" s="41" t="str">
        <f t="shared" si="10"/>
        <v>Josip – Leovac – OK Japetić</v>
      </c>
      <c r="L207" s="41" t="str">
        <f t="shared" si="11"/>
        <v>Josip – Leovac</v>
      </c>
      <c r="N207" s="97"/>
      <c r="O207" s="98"/>
      <c r="P207" s="99"/>
    </row>
    <row r="208" spans="2:16" x14ac:dyDescent="0.25">
      <c r="B208" s="97">
        <v>1434</v>
      </c>
      <c r="C208" s="98" t="s">
        <v>495</v>
      </c>
      <c r="D208" s="98" t="s">
        <v>676</v>
      </c>
      <c r="E208" s="98" t="s">
        <v>385</v>
      </c>
      <c r="F208" s="99" t="s">
        <v>619</v>
      </c>
      <c r="H208" s="41" t="str">
        <f t="shared" si="9"/>
        <v>Jakov – Lesjak – OK Japetić – M16</v>
      </c>
      <c r="J208" s="41" t="str">
        <f t="shared" si="10"/>
        <v>Jakov – Lesjak – OK Japetić</v>
      </c>
      <c r="L208" s="41" t="str">
        <f t="shared" si="11"/>
        <v>Jakov – Lesjak</v>
      </c>
      <c r="N208" s="97"/>
      <c r="O208" s="98"/>
      <c r="P208" s="99"/>
    </row>
    <row r="209" spans="2:16" x14ac:dyDescent="0.25">
      <c r="B209" s="97">
        <v>1469</v>
      </c>
      <c r="C209" s="98" t="s">
        <v>2224</v>
      </c>
      <c r="D209" s="98" t="s">
        <v>676</v>
      </c>
      <c r="E209" s="98" t="s">
        <v>385</v>
      </c>
      <c r="F209" s="99" t="s">
        <v>2215</v>
      </c>
      <c r="H209" s="41" t="str">
        <f t="shared" si="9"/>
        <v>Jelena – Lesjak – OK Japetić – Ž20</v>
      </c>
      <c r="J209" s="41" t="str">
        <f t="shared" si="10"/>
        <v>Jelena – Lesjak – OK Japetić</v>
      </c>
      <c r="L209" s="41" t="str">
        <f t="shared" si="11"/>
        <v>Jelena – Lesjak</v>
      </c>
      <c r="N209" s="97"/>
      <c r="O209" s="98"/>
      <c r="P209" s="99"/>
    </row>
    <row r="210" spans="2:16" x14ac:dyDescent="0.25">
      <c r="B210" s="97">
        <v>1553</v>
      </c>
      <c r="C210" s="98" t="s">
        <v>846</v>
      </c>
      <c r="D210" s="98" t="s">
        <v>676</v>
      </c>
      <c r="E210" s="98" t="s">
        <v>385</v>
      </c>
      <c r="F210" s="99" t="s">
        <v>619</v>
      </c>
      <c r="H210" s="41" t="str">
        <f t="shared" si="9"/>
        <v>Karlo – Lesjak – OK Japetić – M16</v>
      </c>
      <c r="J210" s="41" t="str">
        <f t="shared" si="10"/>
        <v>Karlo – Lesjak – OK Japetić</v>
      </c>
      <c r="L210" s="41" t="str">
        <f t="shared" si="11"/>
        <v>Karlo – Lesjak</v>
      </c>
      <c r="N210" s="97"/>
      <c r="O210" s="98"/>
      <c r="P210" s="99"/>
    </row>
    <row r="211" spans="2:16" x14ac:dyDescent="0.25">
      <c r="B211" s="97">
        <v>1543</v>
      </c>
      <c r="C211" s="98" t="s">
        <v>1945</v>
      </c>
      <c r="D211" s="98" t="s">
        <v>676</v>
      </c>
      <c r="E211" s="98" t="s">
        <v>385</v>
      </c>
      <c r="F211" s="99" t="s">
        <v>2333</v>
      </c>
      <c r="H211" s="41" t="str">
        <f t="shared" si="9"/>
        <v>Sonja – Lesjak – OK Japetić – Ž35</v>
      </c>
      <c r="J211" s="41" t="str">
        <f t="shared" si="10"/>
        <v>Sonja – Lesjak – OK Japetić</v>
      </c>
      <c r="L211" s="41" t="str">
        <f t="shared" si="11"/>
        <v>Sonja – Lesjak</v>
      </c>
      <c r="N211" s="97"/>
      <c r="O211" s="98"/>
      <c r="P211" s="99"/>
    </row>
    <row r="212" spans="2:16" x14ac:dyDescent="0.25">
      <c r="B212" s="97">
        <v>1667</v>
      </c>
      <c r="C212" s="98" t="s">
        <v>2077</v>
      </c>
      <c r="D212" s="98" t="s">
        <v>3002</v>
      </c>
      <c r="E212" s="98" t="s">
        <v>385</v>
      </c>
      <c r="F212" s="99"/>
      <c r="H212" s="41" t="str">
        <f t="shared" si="9"/>
        <v>Eva – Magdić Govedarica – OK Japetić</v>
      </c>
      <c r="J212" s="41" t="str">
        <f t="shared" si="10"/>
        <v>Eva – Magdić Govedarica – OK Japetić</v>
      </c>
      <c r="L212" s="41" t="str">
        <f t="shared" si="11"/>
        <v>Eva – Magdić Govedarica</v>
      </c>
      <c r="N212" s="97"/>
      <c r="O212" s="98"/>
      <c r="P212" s="99"/>
    </row>
    <row r="213" spans="2:16" x14ac:dyDescent="0.25">
      <c r="B213" s="97">
        <v>1978</v>
      </c>
      <c r="C213" s="98" t="s">
        <v>3003</v>
      </c>
      <c r="D213" s="98" t="s">
        <v>3002</v>
      </c>
      <c r="E213" s="98" t="s">
        <v>385</v>
      </c>
      <c r="F213" s="99" t="s">
        <v>619</v>
      </c>
      <c r="H213" s="41" t="str">
        <f t="shared" si="9"/>
        <v>Oliver – Magdić Govedarica – OK Japetić – M16</v>
      </c>
      <c r="J213" s="41" t="str">
        <f t="shared" si="10"/>
        <v>Oliver – Magdić Govedarica – OK Japetić</v>
      </c>
      <c r="L213" s="41" t="str">
        <f t="shared" si="11"/>
        <v>Oliver – Magdić Govedarica</v>
      </c>
      <c r="N213" s="97"/>
      <c r="O213" s="98"/>
      <c r="P213" s="99"/>
    </row>
    <row r="214" spans="2:16" x14ac:dyDescent="0.25">
      <c r="B214" s="97">
        <v>1095</v>
      </c>
      <c r="C214" s="98" t="s">
        <v>614</v>
      </c>
      <c r="D214" s="98" t="s">
        <v>613</v>
      </c>
      <c r="E214" s="98" t="s">
        <v>385</v>
      </c>
      <c r="F214" s="99" t="s">
        <v>619</v>
      </c>
      <c r="H214" s="41" t="str">
        <f t="shared" si="9"/>
        <v>Teo – Mahović – OK Japetić – M16</v>
      </c>
      <c r="J214" s="41" t="str">
        <f t="shared" si="10"/>
        <v>Teo – Mahović – OK Japetić</v>
      </c>
      <c r="L214" s="41" t="str">
        <f t="shared" si="11"/>
        <v>Teo – Mahović</v>
      </c>
      <c r="N214" s="97"/>
      <c r="O214" s="98"/>
      <c r="P214" s="99"/>
    </row>
    <row r="215" spans="2:16" x14ac:dyDescent="0.25">
      <c r="B215" s="97">
        <v>2040</v>
      </c>
      <c r="C215" s="98" t="s">
        <v>1009</v>
      </c>
      <c r="D215" s="98" t="s">
        <v>2810</v>
      </c>
      <c r="E215" s="98" t="s">
        <v>385</v>
      </c>
      <c r="F215" s="99" t="s">
        <v>864</v>
      </c>
      <c r="H215" s="41" t="str">
        <f t="shared" si="9"/>
        <v>Ivor – Majnarić – OK Japetić – M21</v>
      </c>
      <c r="J215" s="41" t="str">
        <f t="shared" si="10"/>
        <v>Ivor – Majnarić – OK Japetić</v>
      </c>
      <c r="L215" s="41" t="str">
        <f t="shared" si="11"/>
        <v>Ivor – Majnarić</v>
      </c>
      <c r="N215" s="97"/>
      <c r="O215" s="98"/>
      <c r="P215" s="99"/>
    </row>
    <row r="216" spans="2:16" x14ac:dyDescent="0.25">
      <c r="B216" s="97">
        <v>1200</v>
      </c>
      <c r="C216" s="98" t="s">
        <v>2504</v>
      </c>
      <c r="D216" s="98" t="s">
        <v>3004</v>
      </c>
      <c r="E216" s="98" t="s">
        <v>385</v>
      </c>
      <c r="F216" s="99" t="s">
        <v>2463</v>
      </c>
      <c r="H216" s="41" t="str">
        <f t="shared" si="9"/>
        <v>Mirjana – Mandić – OK Japetić – Ž45</v>
      </c>
      <c r="J216" s="41" t="str">
        <f t="shared" si="10"/>
        <v>Mirjana – Mandić – OK Japetić</v>
      </c>
      <c r="L216" s="41" t="str">
        <f t="shared" si="11"/>
        <v>Mirjana – Mandić</v>
      </c>
      <c r="N216" s="97"/>
      <c r="O216" s="98"/>
      <c r="P216" s="99"/>
    </row>
    <row r="217" spans="2:16" x14ac:dyDescent="0.25">
      <c r="B217" s="97">
        <v>1851</v>
      </c>
      <c r="C217" s="98" t="s">
        <v>2922</v>
      </c>
      <c r="D217" s="98" t="s">
        <v>3005</v>
      </c>
      <c r="E217" s="98" t="s">
        <v>385</v>
      </c>
      <c r="F217" s="99" t="s">
        <v>2108</v>
      </c>
      <c r="H217" s="41" t="str">
        <f t="shared" si="9"/>
        <v>Hana – Markić – OK Japetić – Ž16</v>
      </c>
      <c r="J217" s="41" t="str">
        <f t="shared" si="10"/>
        <v>Hana – Markić – OK Japetić</v>
      </c>
      <c r="L217" s="41" t="str">
        <f t="shared" si="11"/>
        <v>Hana – Markić</v>
      </c>
      <c r="N217" s="97"/>
      <c r="O217" s="98"/>
      <c r="P217" s="99"/>
    </row>
    <row r="218" spans="2:16" x14ac:dyDescent="0.25">
      <c r="B218" s="97">
        <v>1853</v>
      </c>
      <c r="C218" s="98" t="s">
        <v>2937</v>
      </c>
      <c r="D218" s="98" t="s">
        <v>3005</v>
      </c>
      <c r="E218" s="98" t="s">
        <v>385</v>
      </c>
      <c r="F218" s="99" t="s">
        <v>2108</v>
      </c>
      <c r="H218" s="41" t="str">
        <f t="shared" si="9"/>
        <v>Lucija – Markić – OK Japetić – Ž16</v>
      </c>
      <c r="J218" s="41" t="str">
        <f t="shared" si="10"/>
        <v>Lucija – Markić – OK Japetić</v>
      </c>
      <c r="L218" s="41" t="str">
        <f t="shared" si="11"/>
        <v>Lucija – Markić</v>
      </c>
      <c r="N218" s="97"/>
      <c r="O218" s="103"/>
      <c r="P218" s="99"/>
    </row>
    <row r="219" spans="2:16" x14ac:dyDescent="0.25">
      <c r="B219" s="97">
        <v>1139</v>
      </c>
      <c r="C219" s="98" t="s">
        <v>1266</v>
      </c>
      <c r="D219" s="98" t="s">
        <v>1265</v>
      </c>
      <c r="E219" s="98" t="s">
        <v>385</v>
      </c>
      <c r="F219" s="99" t="s">
        <v>864</v>
      </c>
      <c r="H219" s="41" t="str">
        <f t="shared" si="9"/>
        <v>Frane – Marković – OK Japetić – M21</v>
      </c>
      <c r="J219" s="41" t="str">
        <f t="shared" si="10"/>
        <v>Frane – Marković – OK Japetić</v>
      </c>
      <c r="L219" s="41" t="str">
        <f t="shared" si="11"/>
        <v>Frane – Marković</v>
      </c>
      <c r="N219" s="97"/>
      <c r="O219" s="98"/>
      <c r="P219" s="99"/>
    </row>
    <row r="220" spans="2:16" x14ac:dyDescent="0.25">
      <c r="B220" s="97">
        <v>2046</v>
      </c>
      <c r="C220" s="98" t="s">
        <v>2271</v>
      </c>
      <c r="D220" s="98" t="s">
        <v>1265</v>
      </c>
      <c r="E220" s="98" t="s">
        <v>385</v>
      </c>
      <c r="F220" s="99" t="s">
        <v>2252</v>
      </c>
      <c r="H220" s="41" t="str">
        <f t="shared" si="9"/>
        <v>Kristina – Marković – OK Japetić – Ž21</v>
      </c>
      <c r="J220" s="41" t="str">
        <f t="shared" si="10"/>
        <v>Kristina – Marković – OK Japetić</v>
      </c>
      <c r="L220" s="41" t="str">
        <f t="shared" si="11"/>
        <v>Kristina – Marković</v>
      </c>
      <c r="N220" s="97"/>
      <c r="O220" s="98"/>
      <c r="P220" s="99"/>
    </row>
    <row r="221" spans="2:16" x14ac:dyDescent="0.25">
      <c r="B221" s="97">
        <v>2045</v>
      </c>
      <c r="C221" s="98" t="s">
        <v>3006</v>
      </c>
      <c r="D221" s="98" t="s">
        <v>3007</v>
      </c>
      <c r="E221" s="98" t="s">
        <v>385</v>
      </c>
      <c r="F221" s="99" t="s">
        <v>2009</v>
      </c>
      <c r="H221" s="41" t="str">
        <f t="shared" si="9"/>
        <v>Anastazija – Matijaščić – OK Japetić – Ž12</v>
      </c>
      <c r="J221" s="41" t="str">
        <f t="shared" si="10"/>
        <v>Anastazija – Matijaščić – OK Japetić</v>
      </c>
      <c r="L221" s="41" t="str">
        <f t="shared" si="11"/>
        <v>Anastazija – Matijaščić</v>
      </c>
      <c r="N221" s="97"/>
      <c r="O221" s="98"/>
      <c r="P221" s="99"/>
    </row>
    <row r="222" spans="2:16" x14ac:dyDescent="0.25">
      <c r="B222" s="97">
        <v>1780</v>
      </c>
      <c r="C222" s="98" t="s">
        <v>987</v>
      </c>
      <c r="D222" s="98" t="s">
        <v>3008</v>
      </c>
      <c r="E222" s="98" t="s">
        <v>385</v>
      </c>
      <c r="F222" s="99"/>
      <c r="H222" s="41" t="str">
        <f t="shared" si="9"/>
        <v>Dominik – Mihaljević – OK Japetić</v>
      </c>
      <c r="J222" s="41" t="str">
        <f t="shared" si="10"/>
        <v>Dominik – Mihaljević – OK Japetić</v>
      </c>
      <c r="L222" s="41" t="str">
        <f t="shared" si="11"/>
        <v>Dominik – Mihaljević</v>
      </c>
      <c r="N222" s="97"/>
      <c r="O222" s="98"/>
      <c r="P222" s="99"/>
    </row>
    <row r="223" spans="2:16" x14ac:dyDescent="0.25">
      <c r="B223" s="97">
        <v>1169</v>
      </c>
      <c r="C223" s="98" t="s">
        <v>717</v>
      </c>
      <c r="D223" s="98" t="s">
        <v>716</v>
      </c>
      <c r="E223" s="98" t="s">
        <v>385</v>
      </c>
      <c r="F223" s="99" t="s">
        <v>619</v>
      </c>
      <c r="H223" s="41" t="str">
        <f t="shared" si="9"/>
        <v>Patrick – Milković – OK Japetić – M16</v>
      </c>
      <c r="J223" s="41" t="str">
        <f t="shared" si="10"/>
        <v>Patrick – Milković – OK Japetić</v>
      </c>
      <c r="L223" s="41" t="str">
        <f t="shared" si="11"/>
        <v>Patrick – Milković</v>
      </c>
      <c r="N223" s="97"/>
      <c r="O223" s="98"/>
      <c r="P223" s="99"/>
    </row>
    <row r="224" spans="2:16" x14ac:dyDescent="0.25">
      <c r="B224" s="97">
        <v>1844</v>
      </c>
      <c r="C224" s="98" t="s">
        <v>3009</v>
      </c>
      <c r="D224" s="98" t="s">
        <v>3010</v>
      </c>
      <c r="E224" s="98" t="s">
        <v>385</v>
      </c>
      <c r="F224" s="99" t="s">
        <v>2009</v>
      </c>
      <c r="H224" s="41" t="str">
        <f t="shared" si="9"/>
        <v>Dunja – Mogut – OK Japetić – Ž12</v>
      </c>
      <c r="J224" s="41" t="str">
        <f t="shared" si="10"/>
        <v>Dunja – Mogut – OK Japetić</v>
      </c>
      <c r="L224" s="41" t="str">
        <f t="shared" si="11"/>
        <v>Dunja – Mogut</v>
      </c>
      <c r="N224" s="97"/>
      <c r="O224" s="98"/>
      <c r="P224" s="99"/>
    </row>
    <row r="225" spans="2:16" x14ac:dyDescent="0.25">
      <c r="B225" s="97">
        <v>1845</v>
      </c>
      <c r="C225" s="98" t="s">
        <v>3011</v>
      </c>
      <c r="D225" s="98" t="s">
        <v>3010</v>
      </c>
      <c r="E225" s="98" t="s">
        <v>385</v>
      </c>
      <c r="F225" s="99" t="s">
        <v>2009</v>
      </c>
      <c r="H225" s="41" t="str">
        <f t="shared" si="9"/>
        <v>Tonka – Mogut – OK Japetić – Ž12</v>
      </c>
      <c r="J225" s="41" t="str">
        <f t="shared" si="10"/>
        <v>Tonka – Mogut – OK Japetić</v>
      </c>
      <c r="L225" s="41" t="str">
        <f t="shared" si="11"/>
        <v>Tonka – Mogut</v>
      </c>
      <c r="N225" s="97"/>
      <c r="O225" s="98"/>
      <c r="P225" s="99"/>
    </row>
    <row r="226" spans="2:16" x14ac:dyDescent="0.25">
      <c r="B226" s="97">
        <v>1940</v>
      </c>
      <c r="C226" s="98" t="s">
        <v>2182</v>
      </c>
      <c r="D226" s="98" t="s">
        <v>2181</v>
      </c>
      <c r="E226" s="98" t="s">
        <v>385</v>
      </c>
      <c r="F226" s="99" t="s">
        <v>2108</v>
      </c>
      <c r="H226" s="41" t="str">
        <f t="shared" si="9"/>
        <v>Mirela – Obranić – OK Japetić – Ž16</v>
      </c>
      <c r="J226" s="41" t="str">
        <f t="shared" si="10"/>
        <v>Mirela – Obranić – OK Japetić</v>
      </c>
      <c r="L226" s="41" t="str">
        <f t="shared" si="11"/>
        <v>Mirela – Obranić</v>
      </c>
      <c r="N226" s="97"/>
      <c r="O226" s="98"/>
      <c r="P226" s="99"/>
    </row>
    <row r="227" spans="2:16" x14ac:dyDescent="0.25">
      <c r="B227" s="97">
        <v>1506</v>
      </c>
      <c r="C227" s="98" t="s">
        <v>3012</v>
      </c>
      <c r="D227" s="98" t="s">
        <v>3013</v>
      </c>
      <c r="E227" s="98" t="s">
        <v>385</v>
      </c>
      <c r="F227" s="99" t="s">
        <v>864</v>
      </c>
      <c r="H227" s="41" t="str">
        <f t="shared" si="9"/>
        <v>Edi – Ocvirk – OK Japetić – M21</v>
      </c>
      <c r="J227" s="41" t="str">
        <f t="shared" si="10"/>
        <v>Edi – Ocvirk – OK Japetić</v>
      </c>
      <c r="L227" s="41" t="str">
        <f t="shared" si="11"/>
        <v>Edi – Ocvirk</v>
      </c>
      <c r="N227" s="97"/>
      <c r="O227" s="98"/>
      <c r="P227" s="99"/>
    </row>
    <row r="228" spans="2:16" x14ac:dyDescent="0.25">
      <c r="B228" s="97">
        <v>1084</v>
      </c>
      <c r="C228" s="98" t="s">
        <v>2077</v>
      </c>
      <c r="D228" s="98" t="s">
        <v>3013</v>
      </c>
      <c r="E228" s="98" t="s">
        <v>385</v>
      </c>
      <c r="F228" s="99" t="s">
        <v>2252</v>
      </c>
      <c r="H228" s="41" t="str">
        <f t="shared" si="9"/>
        <v>Eva – Ocvirk – OK Japetić – Ž21</v>
      </c>
      <c r="J228" s="41" t="str">
        <f t="shared" si="10"/>
        <v>Eva – Ocvirk – OK Japetić</v>
      </c>
      <c r="L228" s="41" t="str">
        <f t="shared" si="11"/>
        <v>Eva – Ocvirk</v>
      </c>
      <c r="N228" s="97"/>
      <c r="O228" s="98"/>
      <c r="P228" s="99"/>
    </row>
    <row r="229" spans="2:16" x14ac:dyDescent="0.25">
      <c r="B229" s="97">
        <v>1595</v>
      </c>
      <c r="C229" s="98" t="s">
        <v>3014</v>
      </c>
      <c r="D229" s="98" t="s">
        <v>3013</v>
      </c>
      <c r="E229" s="98" t="s">
        <v>385</v>
      </c>
      <c r="F229" s="99"/>
      <c r="H229" s="41" t="str">
        <f t="shared" si="9"/>
        <v>Pia – Ocvirk – OK Japetić</v>
      </c>
      <c r="J229" s="41" t="str">
        <f t="shared" si="10"/>
        <v>Pia – Ocvirk – OK Japetić</v>
      </c>
      <c r="L229" s="41" t="str">
        <f t="shared" si="11"/>
        <v>Pia – Ocvirk</v>
      </c>
      <c r="N229" s="97"/>
      <c r="O229" s="98"/>
      <c r="P229" s="99"/>
    </row>
    <row r="230" spans="2:16" x14ac:dyDescent="0.25">
      <c r="B230" s="97">
        <v>2044</v>
      </c>
      <c r="C230" s="98" t="s">
        <v>3015</v>
      </c>
      <c r="D230" s="98" t="s">
        <v>3016</v>
      </c>
      <c r="E230" s="98" t="s">
        <v>385</v>
      </c>
      <c r="F230" s="99" t="s">
        <v>387</v>
      </c>
      <c r="H230" s="41" t="str">
        <f t="shared" si="9"/>
        <v>Juraj – Otmačić – OK Japetić – M12</v>
      </c>
      <c r="J230" s="41" t="str">
        <f t="shared" si="10"/>
        <v>Juraj – Otmačić – OK Japetić</v>
      </c>
      <c r="L230" s="41" t="str">
        <f t="shared" si="11"/>
        <v>Juraj – Otmačić</v>
      </c>
      <c r="N230" s="97"/>
      <c r="O230" s="98"/>
      <c r="P230" s="99"/>
    </row>
    <row r="231" spans="2:16" x14ac:dyDescent="0.25">
      <c r="B231" s="97">
        <v>1848</v>
      </c>
      <c r="C231" s="98" t="s">
        <v>3017</v>
      </c>
      <c r="D231" s="98" t="s">
        <v>1836</v>
      </c>
      <c r="E231" s="98" t="s">
        <v>385</v>
      </c>
      <c r="F231" s="99" t="s">
        <v>2009</v>
      </c>
      <c r="H231" s="41" t="str">
        <f t="shared" si="9"/>
        <v>Franka – Paulić – OK Japetić – Ž12</v>
      </c>
      <c r="J231" s="41" t="str">
        <f t="shared" si="10"/>
        <v>Franka – Paulić – OK Japetić</v>
      </c>
      <c r="L231" s="41" t="str">
        <f t="shared" si="11"/>
        <v>Franka – Paulić</v>
      </c>
      <c r="N231" s="97"/>
      <c r="O231" s="98"/>
      <c r="P231" s="99"/>
    </row>
    <row r="232" spans="2:16" x14ac:dyDescent="0.25">
      <c r="B232" s="97">
        <v>1847</v>
      </c>
      <c r="C232" s="98" t="s">
        <v>1837</v>
      </c>
      <c r="D232" s="98" t="s">
        <v>1836</v>
      </c>
      <c r="E232" s="98" t="s">
        <v>385</v>
      </c>
      <c r="F232" s="99" t="s">
        <v>2108</v>
      </c>
      <c r="H232" s="41" t="str">
        <f t="shared" si="9"/>
        <v>Karla – Paulić – OK Japetić – Ž16</v>
      </c>
      <c r="J232" s="41" t="str">
        <f t="shared" si="10"/>
        <v>Karla – Paulić – OK Japetić</v>
      </c>
      <c r="L232" s="41" t="str">
        <f t="shared" si="11"/>
        <v>Karla – Paulić</v>
      </c>
      <c r="N232" s="97"/>
      <c r="O232" s="98"/>
      <c r="P232" s="99"/>
    </row>
    <row r="233" spans="2:16" x14ac:dyDescent="0.25">
      <c r="B233" s="97">
        <v>1039</v>
      </c>
      <c r="C233" s="98" t="s">
        <v>3018</v>
      </c>
      <c r="D233" s="98" t="s">
        <v>2171</v>
      </c>
      <c r="E233" s="98" t="s">
        <v>385</v>
      </c>
      <c r="F233" s="99" t="s">
        <v>2252</v>
      </c>
      <c r="H233" s="41" t="str">
        <f t="shared" si="9"/>
        <v>Mirja – Pavić – OK Japetić – Ž21</v>
      </c>
      <c r="J233" s="41" t="str">
        <f t="shared" si="10"/>
        <v>Mirja – Pavić – OK Japetić</v>
      </c>
      <c r="L233" s="41" t="str">
        <f t="shared" si="11"/>
        <v>Mirja – Pavić</v>
      </c>
      <c r="N233" s="97"/>
      <c r="O233" s="98"/>
      <c r="P233" s="99"/>
    </row>
    <row r="234" spans="2:16" x14ac:dyDescent="0.25">
      <c r="B234" s="97">
        <v>1860</v>
      </c>
      <c r="C234" s="98" t="s">
        <v>2379</v>
      </c>
      <c r="D234" s="98" t="s">
        <v>2576</v>
      </c>
      <c r="E234" s="98" t="s">
        <v>385</v>
      </c>
      <c r="F234" s="99" t="s">
        <v>2463</v>
      </c>
      <c r="H234" s="41" t="str">
        <f t="shared" si="9"/>
        <v>Sandra – Perica Cvjetko – OK Japetić – Ž45</v>
      </c>
      <c r="J234" s="41" t="str">
        <f t="shared" si="10"/>
        <v>Sandra – Perica Cvjetko – OK Japetić</v>
      </c>
      <c r="L234" s="41" t="str">
        <f t="shared" si="11"/>
        <v>Sandra – Perica Cvjetko</v>
      </c>
      <c r="N234" s="97"/>
      <c r="O234" s="98"/>
      <c r="P234" s="99"/>
    </row>
    <row r="235" spans="2:16" x14ac:dyDescent="0.25">
      <c r="B235" s="97">
        <v>1781</v>
      </c>
      <c r="C235" s="98" t="s">
        <v>1649</v>
      </c>
      <c r="D235" s="98" t="s">
        <v>2550</v>
      </c>
      <c r="E235" s="98" t="s">
        <v>385</v>
      </c>
      <c r="F235" s="99"/>
      <c r="H235" s="41" t="str">
        <f t="shared" si="9"/>
        <v>Dražen – Perković – OK Japetić</v>
      </c>
      <c r="J235" s="41" t="str">
        <f t="shared" si="10"/>
        <v>Dražen – Perković – OK Japetić</v>
      </c>
      <c r="L235" s="41" t="str">
        <f t="shared" si="11"/>
        <v>Dražen – Perković</v>
      </c>
      <c r="N235" s="97"/>
      <c r="O235" s="98"/>
      <c r="P235" s="99"/>
    </row>
    <row r="236" spans="2:16" x14ac:dyDescent="0.25">
      <c r="B236" s="97">
        <v>1855</v>
      </c>
      <c r="C236" s="98" t="s">
        <v>1054</v>
      </c>
      <c r="D236" s="98" t="s">
        <v>3019</v>
      </c>
      <c r="E236" s="98" t="s">
        <v>385</v>
      </c>
      <c r="F236" s="99" t="s">
        <v>387</v>
      </c>
      <c r="H236" s="41" t="str">
        <f t="shared" si="9"/>
        <v>Ivan – Petravić – OK Japetić – M12</v>
      </c>
      <c r="J236" s="41" t="str">
        <f t="shared" si="10"/>
        <v>Ivan – Petravić – OK Japetić</v>
      </c>
      <c r="L236" s="41" t="str">
        <f t="shared" si="11"/>
        <v>Ivan – Petravić</v>
      </c>
      <c r="N236" s="97"/>
      <c r="O236" s="98"/>
      <c r="P236" s="99"/>
    </row>
    <row r="237" spans="2:16" x14ac:dyDescent="0.25">
      <c r="B237" s="97">
        <v>1315</v>
      </c>
      <c r="C237" s="98" t="s">
        <v>377</v>
      </c>
      <c r="D237" s="98" t="s">
        <v>376</v>
      </c>
      <c r="E237" s="98" t="s">
        <v>385</v>
      </c>
      <c r="F237" s="99" t="s">
        <v>387</v>
      </c>
      <c r="H237" s="41" t="str">
        <f t="shared" si="9"/>
        <v>Lovro – Pinjušić – OK Japetić – M12</v>
      </c>
      <c r="J237" s="41" t="str">
        <f t="shared" si="10"/>
        <v>Lovro – Pinjušić – OK Japetić</v>
      </c>
      <c r="L237" s="41" t="str">
        <f t="shared" si="11"/>
        <v>Lovro – Pinjušić</v>
      </c>
      <c r="N237" s="97"/>
      <c r="O237" s="98"/>
      <c r="P237" s="99"/>
    </row>
    <row r="238" spans="2:16" x14ac:dyDescent="0.25">
      <c r="B238" s="97">
        <v>1206</v>
      </c>
      <c r="C238" s="98" t="s">
        <v>1370</v>
      </c>
      <c r="D238" s="98" t="s">
        <v>1369</v>
      </c>
      <c r="E238" s="98" t="s">
        <v>385</v>
      </c>
      <c r="F238" s="99" t="s">
        <v>1313</v>
      </c>
      <c r="H238" s="41" t="str">
        <f t="shared" si="9"/>
        <v>Branimir – Pongrac – OK Japetić – M35</v>
      </c>
      <c r="J238" s="41" t="str">
        <f t="shared" si="10"/>
        <v>Branimir – Pongrac – OK Japetić</v>
      </c>
      <c r="L238" s="41" t="str">
        <f t="shared" si="11"/>
        <v>Branimir – Pongrac</v>
      </c>
      <c r="N238" s="97"/>
      <c r="O238" s="98"/>
      <c r="P238" s="99"/>
    </row>
    <row r="239" spans="2:16" x14ac:dyDescent="0.25">
      <c r="B239" s="97">
        <v>1484</v>
      </c>
      <c r="C239" s="98" t="s">
        <v>1054</v>
      </c>
      <c r="D239" s="98" t="s">
        <v>1369</v>
      </c>
      <c r="E239" s="98" t="s">
        <v>385</v>
      </c>
      <c r="F239" s="99" t="s">
        <v>1767</v>
      </c>
      <c r="H239" s="41" t="str">
        <f t="shared" si="9"/>
        <v>Ivan – Pongrac – OK Japetić – M65</v>
      </c>
      <c r="J239" s="41" t="str">
        <f t="shared" si="10"/>
        <v>Ivan – Pongrac – OK Japetić</v>
      </c>
      <c r="L239" s="41" t="str">
        <f t="shared" si="11"/>
        <v>Ivan – Pongrac</v>
      </c>
      <c r="N239" s="97"/>
      <c r="O239" s="98"/>
      <c r="P239" s="99"/>
    </row>
    <row r="240" spans="2:16" x14ac:dyDescent="0.25">
      <c r="B240" s="97">
        <v>1645</v>
      </c>
      <c r="C240" s="98" t="s">
        <v>2584</v>
      </c>
      <c r="D240" s="98" t="s">
        <v>1369</v>
      </c>
      <c r="E240" s="98" t="s">
        <v>385</v>
      </c>
      <c r="F240" s="99"/>
      <c r="H240" s="41" t="str">
        <f t="shared" si="9"/>
        <v>Maja – Pongrac – OK Japetić</v>
      </c>
      <c r="J240" s="41" t="str">
        <f t="shared" si="10"/>
        <v>Maja – Pongrac – OK Japetić</v>
      </c>
      <c r="L240" s="41" t="str">
        <f t="shared" si="11"/>
        <v>Maja – Pongrac</v>
      </c>
      <c r="N240" s="97"/>
      <c r="O240" s="98"/>
      <c r="P240" s="99"/>
    </row>
    <row r="241" spans="2:16" x14ac:dyDescent="0.25">
      <c r="B241" s="97">
        <v>1316</v>
      </c>
      <c r="C241" s="98" t="s">
        <v>3020</v>
      </c>
      <c r="D241" s="98" t="s">
        <v>3021</v>
      </c>
      <c r="E241" s="98" t="s">
        <v>385</v>
      </c>
      <c r="F241" s="99" t="s">
        <v>2333</v>
      </c>
      <c r="H241" s="41" t="str">
        <f t="shared" si="9"/>
        <v>Daniela – Popović Budi – OK Japetić – Ž35</v>
      </c>
      <c r="J241" s="41" t="str">
        <f t="shared" si="10"/>
        <v>Daniela – Popović Budi – OK Japetić</v>
      </c>
      <c r="L241" s="41" t="str">
        <f t="shared" si="11"/>
        <v>Daniela – Popović Budi</v>
      </c>
      <c r="N241" s="97"/>
      <c r="O241" s="98"/>
      <c r="P241" s="99"/>
    </row>
    <row r="242" spans="2:16" x14ac:dyDescent="0.25">
      <c r="B242" s="97">
        <v>1575</v>
      </c>
      <c r="C242" s="98" t="s">
        <v>3022</v>
      </c>
      <c r="D242" s="98" t="s">
        <v>3023</v>
      </c>
      <c r="E242" s="98" t="s">
        <v>385</v>
      </c>
      <c r="F242" s="99"/>
      <c r="H242" s="41" t="str">
        <f t="shared" si="9"/>
        <v>Roko – Puharić – OK Japetić</v>
      </c>
      <c r="J242" s="41" t="str">
        <f t="shared" si="10"/>
        <v>Roko – Puharić – OK Japetić</v>
      </c>
      <c r="L242" s="41" t="str">
        <f t="shared" si="11"/>
        <v>Roko – Puharić</v>
      </c>
      <c r="N242" s="97"/>
      <c r="O242" s="98"/>
      <c r="P242" s="99"/>
    </row>
    <row r="243" spans="2:16" x14ac:dyDescent="0.25">
      <c r="B243" s="97">
        <v>1459</v>
      </c>
      <c r="C243" s="98" t="s">
        <v>861</v>
      </c>
      <c r="D243" s="98" t="s">
        <v>860</v>
      </c>
      <c r="E243" s="98" t="s">
        <v>385</v>
      </c>
      <c r="F243" s="99" t="s">
        <v>864</v>
      </c>
      <c r="H243" s="41" t="str">
        <f t="shared" si="9"/>
        <v>Matija – Razum – OK Japetić – M21</v>
      </c>
      <c r="J243" s="41" t="str">
        <f t="shared" si="10"/>
        <v>Matija – Razum – OK Japetić</v>
      </c>
      <c r="L243" s="41" t="str">
        <f t="shared" si="11"/>
        <v>Matija – Razum</v>
      </c>
      <c r="N243" s="97"/>
      <c r="O243" s="98"/>
      <c r="P243" s="99"/>
    </row>
    <row r="244" spans="2:16" x14ac:dyDescent="0.25">
      <c r="B244" s="97">
        <v>2039</v>
      </c>
      <c r="C244" s="98" t="s">
        <v>2811</v>
      </c>
      <c r="D244" s="98" t="s">
        <v>2812</v>
      </c>
      <c r="E244" s="98" t="s">
        <v>385</v>
      </c>
      <c r="F244" s="99" t="s">
        <v>1614</v>
      </c>
      <c r="H244" s="41" t="str">
        <f t="shared" si="9"/>
        <v>Rafael – Sandalj – OK Japetić – M55</v>
      </c>
      <c r="J244" s="41" t="str">
        <f t="shared" si="10"/>
        <v>Rafael – Sandalj – OK Japetić</v>
      </c>
      <c r="L244" s="41" t="str">
        <f t="shared" si="11"/>
        <v>Rafael – Sandalj</v>
      </c>
      <c r="N244" s="97"/>
      <c r="O244" s="98"/>
      <c r="P244" s="99"/>
    </row>
    <row r="245" spans="2:16" x14ac:dyDescent="0.25">
      <c r="B245" s="97">
        <v>2170</v>
      </c>
      <c r="C245" s="98" t="s">
        <v>3024</v>
      </c>
      <c r="D245" s="98" t="s">
        <v>3025</v>
      </c>
      <c r="E245" s="98" t="s">
        <v>385</v>
      </c>
      <c r="F245" s="99" t="s">
        <v>2009</v>
      </c>
      <c r="H245" s="41" t="str">
        <f t="shared" si="9"/>
        <v>Antea – Šimara – OK Japetić – Ž12</v>
      </c>
      <c r="J245" s="41" t="str">
        <f t="shared" si="10"/>
        <v>Antea – Šimara – OK Japetić</v>
      </c>
      <c r="L245" s="41" t="str">
        <f t="shared" si="11"/>
        <v>Antea – Šimara</v>
      </c>
      <c r="N245" s="97"/>
      <c r="O245" s="98"/>
      <c r="P245" s="99"/>
    </row>
    <row r="246" spans="2:16" x14ac:dyDescent="0.25">
      <c r="B246" s="97">
        <v>1669</v>
      </c>
      <c r="C246" s="98" t="s">
        <v>2947</v>
      </c>
      <c r="D246" s="98" t="s">
        <v>3026</v>
      </c>
      <c r="E246" s="98" t="s">
        <v>385</v>
      </c>
      <c r="F246" s="99"/>
      <c r="H246" s="41" t="str">
        <f t="shared" si="9"/>
        <v>David – Skopljak – OK Japetić</v>
      </c>
      <c r="J246" s="41" t="str">
        <f t="shared" si="10"/>
        <v>David – Skopljak – OK Japetić</v>
      </c>
      <c r="L246" s="41" t="str">
        <f t="shared" si="11"/>
        <v>David – Skopljak</v>
      </c>
      <c r="N246" s="97"/>
      <c r="O246" s="98"/>
      <c r="P246" s="99"/>
    </row>
    <row r="247" spans="2:16" x14ac:dyDescent="0.25">
      <c r="B247" s="97">
        <v>1160</v>
      </c>
      <c r="C247" s="98" t="s">
        <v>2922</v>
      </c>
      <c r="D247" s="98" t="s">
        <v>3027</v>
      </c>
      <c r="E247" s="98" t="s">
        <v>385</v>
      </c>
      <c r="F247" s="99"/>
      <c r="H247" s="41" t="str">
        <f t="shared" si="9"/>
        <v>Hana – Škugor – OK Japetić</v>
      </c>
      <c r="J247" s="41" t="str">
        <f t="shared" si="10"/>
        <v>Hana – Škugor – OK Japetić</v>
      </c>
      <c r="L247" s="41" t="str">
        <f t="shared" si="11"/>
        <v>Hana – Škugor</v>
      </c>
      <c r="N247" s="97"/>
      <c r="O247" s="98"/>
      <c r="P247" s="99"/>
    </row>
    <row r="248" spans="2:16" x14ac:dyDescent="0.25">
      <c r="B248" s="97">
        <v>1776</v>
      </c>
      <c r="C248" s="98" t="s">
        <v>1460</v>
      </c>
      <c r="D248" s="98" t="s">
        <v>3028</v>
      </c>
      <c r="E248" s="98" t="s">
        <v>385</v>
      </c>
      <c r="F248" s="99"/>
      <c r="H248" s="41" t="str">
        <f t="shared" si="9"/>
        <v>Damir – Suban – OK Japetić</v>
      </c>
      <c r="J248" s="41" t="str">
        <f t="shared" si="10"/>
        <v>Damir – Suban – OK Japetić</v>
      </c>
      <c r="L248" s="41" t="str">
        <f t="shared" si="11"/>
        <v>Damir – Suban</v>
      </c>
      <c r="N248" s="97"/>
      <c r="O248" s="98"/>
      <c r="P248" s="99"/>
    </row>
    <row r="249" spans="2:16" x14ac:dyDescent="0.25">
      <c r="B249" s="97">
        <v>1779</v>
      </c>
      <c r="C249" s="98" t="s">
        <v>2863</v>
      </c>
      <c r="D249" s="98" t="s">
        <v>3029</v>
      </c>
      <c r="E249" s="98" t="s">
        <v>385</v>
      </c>
      <c r="F249" s="99"/>
      <c r="H249" s="41" t="str">
        <f t="shared" si="9"/>
        <v>Eli – Tadić – OK Japetić</v>
      </c>
      <c r="J249" s="41" t="str">
        <f t="shared" si="10"/>
        <v>Eli – Tadić – OK Japetić</v>
      </c>
      <c r="L249" s="41" t="str">
        <f t="shared" si="11"/>
        <v>Eli – Tadić</v>
      </c>
      <c r="N249" s="97"/>
      <c r="O249" s="98"/>
      <c r="P249" s="99"/>
    </row>
    <row r="250" spans="2:16" x14ac:dyDescent="0.25">
      <c r="B250" s="97">
        <v>1777</v>
      </c>
      <c r="C250" s="98" t="s">
        <v>2363</v>
      </c>
      <c r="D250" s="98" t="s">
        <v>3030</v>
      </c>
      <c r="E250" s="98" t="s">
        <v>385</v>
      </c>
      <c r="F250" s="99"/>
      <c r="H250" s="41" t="str">
        <f t="shared" si="9"/>
        <v>Ivana – Tkalčić Suban – OK Japetić</v>
      </c>
      <c r="J250" s="41" t="str">
        <f t="shared" si="10"/>
        <v>Ivana – Tkalčić Suban – OK Japetić</v>
      </c>
      <c r="L250" s="41" t="str">
        <f t="shared" si="11"/>
        <v>Ivana – Tkalčić Suban</v>
      </c>
      <c r="N250" s="97"/>
      <c r="O250" s="98"/>
      <c r="P250" s="99"/>
    </row>
    <row r="251" spans="2:16" x14ac:dyDescent="0.25">
      <c r="B251" s="97">
        <v>1846</v>
      </c>
      <c r="C251" s="98" t="s">
        <v>472</v>
      </c>
      <c r="D251" s="98" t="s">
        <v>451</v>
      </c>
      <c r="E251" s="98" t="s">
        <v>385</v>
      </c>
      <c r="F251" s="99" t="s">
        <v>387</v>
      </c>
      <c r="H251" s="41" t="str">
        <f t="shared" si="9"/>
        <v>Erik – Tot – OK Japetić – M12</v>
      </c>
      <c r="J251" s="41" t="str">
        <f t="shared" si="10"/>
        <v>Erik – Tot – OK Japetić</v>
      </c>
      <c r="L251" s="41" t="str">
        <f t="shared" si="11"/>
        <v>Erik – Tot</v>
      </c>
      <c r="N251" s="97"/>
      <c r="O251" s="98"/>
      <c r="P251" s="99"/>
    </row>
    <row r="252" spans="2:16" x14ac:dyDescent="0.25">
      <c r="B252" s="97">
        <v>2113</v>
      </c>
      <c r="C252" s="98" t="s">
        <v>2937</v>
      </c>
      <c r="D252" s="98" t="s">
        <v>451</v>
      </c>
      <c r="E252" s="98" t="s">
        <v>385</v>
      </c>
      <c r="F252" s="99"/>
      <c r="H252" s="41" t="str">
        <f t="shared" si="9"/>
        <v>Lucija – Tot – OK Japetić</v>
      </c>
      <c r="J252" s="41" t="str">
        <f t="shared" si="10"/>
        <v>Lucija – Tot – OK Japetić</v>
      </c>
      <c r="L252" s="41" t="str">
        <f t="shared" si="11"/>
        <v>Lucija – Tot</v>
      </c>
      <c r="N252" s="97"/>
      <c r="O252" s="98"/>
      <c r="P252" s="99"/>
    </row>
    <row r="253" spans="2:16" x14ac:dyDescent="0.25">
      <c r="B253" s="97">
        <v>2005</v>
      </c>
      <c r="C253" s="98" t="s">
        <v>452</v>
      </c>
      <c r="D253" s="98" t="s">
        <v>451</v>
      </c>
      <c r="E253" s="98" t="s">
        <v>385</v>
      </c>
      <c r="F253" s="99" t="s">
        <v>387</v>
      </c>
      <c r="H253" s="41" t="str">
        <f t="shared" si="9"/>
        <v>Luka – Tot – OK Japetić – M12</v>
      </c>
      <c r="J253" s="41" t="str">
        <f t="shared" si="10"/>
        <v>Luka – Tot – OK Japetić</v>
      </c>
      <c r="L253" s="41" t="str">
        <f t="shared" si="11"/>
        <v>Luka – Tot</v>
      </c>
      <c r="N253" s="97"/>
      <c r="O253" s="98"/>
      <c r="P253" s="99"/>
    </row>
    <row r="254" spans="2:16" x14ac:dyDescent="0.25">
      <c r="B254" s="97">
        <v>1540</v>
      </c>
      <c r="C254" s="98" t="s">
        <v>1388</v>
      </c>
      <c r="D254" s="98" t="s">
        <v>451</v>
      </c>
      <c r="E254" s="98" t="s">
        <v>385</v>
      </c>
      <c r="F254" s="99" t="s">
        <v>1313</v>
      </c>
      <c r="H254" s="41" t="str">
        <f t="shared" si="9"/>
        <v>Nikola – Tot – OK Japetić – M35</v>
      </c>
      <c r="J254" s="41" t="str">
        <f t="shared" si="10"/>
        <v>Nikola – Tot – OK Japetić</v>
      </c>
      <c r="L254" s="41" t="str">
        <f t="shared" si="11"/>
        <v>Nikola – Tot</v>
      </c>
      <c r="N254" s="97"/>
      <c r="O254" s="98"/>
      <c r="P254" s="99"/>
    </row>
    <row r="255" spans="2:16" x14ac:dyDescent="0.25">
      <c r="B255" s="97">
        <v>1623</v>
      </c>
      <c r="C255" s="98" t="s">
        <v>1818</v>
      </c>
      <c r="D255" s="98" t="s">
        <v>451</v>
      </c>
      <c r="E255" s="98" t="s">
        <v>385</v>
      </c>
      <c r="F255" s="99"/>
      <c r="H255" s="41" t="str">
        <f t="shared" si="9"/>
        <v>Tea – Tot – OK Japetić</v>
      </c>
      <c r="J255" s="41" t="str">
        <f t="shared" si="10"/>
        <v>Tea – Tot – OK Japetić</v>
      </c>
      <c r="L255" s="41" t="str">
        <f t="shared" si="11"/>
        <v>Tea – Tot</v>
      </c>
      <c r="N255" s="97"/>
      <c r="O255" s="98"/>
      <c r="P255" s="99"/>
    </row>
    <row r="256" spans="2:16" x14ac:dyDescent="0.25">
      <c r="B256" s="97">
        <v>1996</v>
      </c>
      <c r="C256" s="98" t="s">
        <v>2937</v>
      </c>
      <c r="D256" s="98" t="s">
        <v>3031</v>
      </c>
      <c r="E256" s="98" t="s">
        <v>385</v>
      </c>
      <c r="F256" s="99" t="s">
        <v>2009</v>
      </c>
      <c r="H256" s="41" t="str">
        <f t="shared" si="9"/>
        <v>Lucija – Velić – OK Japetić – Ž12</v>
      </c>
      <c r="J256" s="41" t="str">
        <f t="shared" si="10"/>
        <v>Lucija – Velić – OK Japetić</v>
      </c>
      <c r="L256" s="41" t="str">
        <f t="shared" si="11"/>
        <v>Lucija – Velić</v>
      </c>
      <c r="N256" s="97"/>
      <c r="O256" s="98"/>
      <c r="P256" s="99"/>
    </row>
    <row r="257" spans="2:16" x14ac:dyDescent="0.25">
      <c r="B257" s="97">
        <v>1566</v>
      </c>
      <c r="C257" s="98" t="s">
        <v>1123</v>
      </c>
      <c r="D257" s="98" t="s">
        <v>1122</v>
      </c>
      <c r="E257" s="98" t="s">
        <v>385</v>
      </c>
      <c r="F257" s="99" t="s">
        <v>864</v>
      </c>
      <c r="H257" s="41" t="str">
        <f t="shared" si="9"/>
        <v>Kristijan – Verović – OK Japetić – M21</v>
      </c>
      <c r="J257" s="41" t="str">
        <f t="shared" si="10"/>
        <v>Kristijan – Verović – OK Japetić</v>
      </c>
      <c r="L257" s="41" t="str">
        <f t="shared" si="11"/>
        <v>Kristijan – Verović</v>
      </c>
      <c r="N257" s="97"/>
      <c r="O257" s="98"/>
      <c r="P257" s="99"/>
    </row>
    <row r="258" spans="2:16" x14ac:dyDescent="0.25">
      <c r="B258" s="97">
        <v>1854</v>
      </c>
      <c r="C258" s="98" t="s">
        <v>3032</v>
      </c>
      <c r="D258" s="98" t="s">
        <v>3033</v>
      </c>
      <c r="E258" s="98" t="s">
        <v>385</v>
      </c>
      <c r="F258" s="99" t="s">
        <v>2009</v>
      </c>
      <c r="H258" s="41" t="str">
        <f t="shared" si="9"/>
        <v>Lidija – Vrdoljak – OK Japetić – Ž12</v>
      </c>
      <c r="J258" s="41" t="str">
        <f t="shared" si="10"/>
        <v>Lidija – Vrdoljak – OK Japetić</v>
      </c>
      <c r="L258" s="41" t="str">
        <f t="shared" si="11"/>
        <v>Lidija – Vrdoljak</v>
      </c>
      <c r="N258" s="97"/>
      <c r="O258" s="98"/>
      <c r="P258" s="99"/>
    </row>
    <row r="259" spans="2:16" x14ac:dyDescent="0.25">
      <c r="B259" s="97">
        <v>1858</v>
      </c>
      <c r="C259" s="98" t="s">
        <v>564</v>
      </c>
      <c r="D259" s="98" t="s">
        <v>892</v>
      </c>
      <c r="E259" s="98" t="s">
        <v>385</v>
      </c>
      <c r="F259" s="99" t="s">
        <v>864</v>
      </c>
      <c r="H259" s="41" t="str">
        <f t="shared" si="9"/>
        <v>Filip – Vujanić – OK Japetić – M21</v>
      </c>
      <c r="J259" s="41" t="str">
        <f t="shared" si="10"/>
        <v>Filip – Vujanić – OK Japetić</v>
      </c>
      <c r="L259" s="41" t="str">
        <f t="shared" si="11"/>
        <v>Filip – Vujanić</v>
      </c>
      <c r="N259" s="97"/>
      <c r="O259" s="98"/>
      <c r="P259" s="99"/>
    </row>
    <row r="260" spans="2:16" x14ac:dyDescent="0.25">
      <c r="B260" s="97">
        <v>1859</v>
      </c>
      <c r="C260" s="98" t="s">
        <v>893</v>
      </c>
      <c r="D260" s="98" t="s">
        <v>892</v>
      </c>
      <c r="E260" s="98" t="s">
        <v>385</v>
      </c>
      <c r="F260" s="99" t="s">
        <v>864</v>
      </c>
      <c r="H260" s="41" t="str">
        <f t="shared" si="9"/>
        <v>Josip – Vujanić – OK Japetić – M21</v>
      </c>
      <c r="J260" s="41" t="str">
        <f t="shared" si="10"/>
        <v>Josip – Vujanić – OK Japetić</v>
      </c>
      <c r="L260" s="41" t="str">
        <f t="shared" si="11"/>
        <v>Josip – Vujanić</v>
      </c>
      <c r="N260" s="97"/>
      <c r="O260" s="98"/>
      <c r="P260" s="99"/>
    </row>
    <row r="261" spans="2:16" x14ac:dyDescent="0.25">
      <c r="B261" s="97">
        <v>1671</v>
      </c>
      <c r="C261" s="98" t="s">
        <v>2951</v>
      </c>
      <c r="D261" s="98" t="s">
        <v>3034</v>
      </c>
      <c r="E261" s="98" t="s">
        <v>524</v>
      </c>
      <c r="F261" s="99" t="s">
        <v>864</v>
      </c>
      <c r="H261" s="41" t="str">
        <f t="shared" si="9"/>
        <v>Igor – Acketa – OK Jelen – M21</v>
      </c>
      <c r="J261" s="41" t="str">
        <f t="shared" si="10"/>
        <v>Igor – Acketa – OK Jelen</v>
      </c>
      <c r="L261" s="41" t="str">
        <f t="shared" si="11"/>
        <v>Igor – Acketa</v>
      </c>
      <c r="N261" s="97"/>
      <c r="O261" s="98"/>
      <c r="P261" s="99"/>
    </row>
    <row r="262" spans="2:16" x14ac:dyDescent="0.25">
      <c r="B262" s="97">
        <v>1472</v>
      </c>
      <c r="C262" s="98" t="s">
        <v>2097</v>
      </c>
      <c r="D262" s="98" t="s">
        <v>3035</v>
      </c>
      <c r="E262" s="98" t="s">
        <v>524</v>
      </c>
      <c r="F262" s="99" t="s">
        <v>2252</v>
      </c>
      <c r="H262" s="41" t="str">
        <f t="shared" si="9"/>
        <v>Ana – Beblek – OK Jelen – Ž21</v>
      </c>
      <c r="J262" s="41" t="str">
        <f t="shared" si="10"/>
        <v>Ana – Beblek – OK Jelen</v>
      </c>
      <c r="L262" s="41" t="str">
        <f t="shared" si="11"/>
        <v>Ana – Beblek</v>
      </c>
      <c r="N262" s="97"/>
      <c r="O262" s="98"/>
      <c r="P262" s="99"/>
    </row>
    <row r="263" spans="2:16" x14ac:dyDescent="0.25">
      <c r="B263" s="97">
        <v>1473</v>
      </c>
      <c r="C263" s="98" t="s">
        <v>2342</v>
      </c>
      <c r="D263" s="98" t="s">
        <v>2341</v>
      </c>
      <c r="E263" s="98" t="s">
        <v>524</v>
      </c>
      <c r="F263" s="99" t="s">
        <v>2333</v>
      </c>
      <c r="H263" s="41" t="str">
        <f t="shared" si="9"/>
        <v>Martina – Bedeković Tanković – OK Jelen – Ž35</v>
      </c>
      <c r="J263" s="41" t="str">
        <f t="shared" si="10"/>
        <v>Martina – Bedeković Tanković – OK Jelen</v>
      </c>
      <c r="L263" s="41" t="str">
        <f t="shared" si="11"/>
        <v>Martina – Bedeković Tanković</v>
      </c>
      <c r="N263" s="97"/>
      <c r="O263" s="98"/>
      <c r="P263" s="99"/>
    </row>
    <row r="264" spans="2:16" x14ac:dyDescent="0.25">
      <c r="B264" s="97">
        <v>1133</v>
      </c>
      <c r="C264" s="98" t="s">
        <v>1474</v>
      </c>
      <c r="D264" s="98" t="s">
        <v>3036</v>
      </c>
      <c r="E264" s="98" t="s">
        <v>524</v>
      </c>
      <c r="F264" s="99" t="s">
        <v>1614</v>
      </c>
      <c r="H264" s="41" t="str">
        <f t="shared" si="9"/>
        <v>Miroslav – Besten – OK Jelen – M55</v>
      </c>
      <c r="J264" s="41" t="str">
        <f t="shared" si="10"/>
        <v>Miroslav – Besten – OK Jelen</v>
      </c>
      <c r="L264" s="41" t="str">
        <f t="shared" si="11"/>
        <v>Miroslav – Besten</v>
      </c>
      <c r="N264" s="97"/>
      <c r="O264" s="98"/>
      <c r="P264" s="99"/>
    </row>
    <row r="265" spans="2:16" x14ac:dyDescent="0.25">
      <c r="B265" s="97">
        <v>1607</v>
      </c>
      <c r="C265" s="98" t="s">
        <v>3037</v>
      </c>
      <c r="D265" s="98" t="s">
        <v>3038</v>
      </c>
      <c r="E265" s="98" t="s">
        <v>524</v>
      </c>
      <c r="F265" s="99" t="s">
        <v>2463</v>
      </c>
      <c r="H265" s="41" t="str">
        <f t="shared" si="9"/>
        <v>Draženka – Birkić – OK Jelen – Ž45</v>
      </c>
      <c r="J265" s="41" t="str">
        <f t="shared" si="10"/>
        <v>Draženka – Birkić – OK Jelen</v>
      </c>
      <c r="L265" s="41" t="str">
        <f t="shared" si="11"/>
        <v>Draženka – Birkić</v>
      </c>
      <c r="N265" s="97"/>
      <c r="O265" s="98"/>
      <c r="P265" s="99"/>
    </row>
    <row r="266" spans="2:16" x14ac:dyDescent="0.25">
      <c r="B266" s="97">
        <v>1559</v>
      </c>
      <c r="C266" s="98" t="s">
        <v>3039</v>
      </c>
      <c r="D266" s="98" t="s">
        <v>3040</v>
      </c>
      <c r="E266" s="98" t="s">
        <v>524</v>
      </c>
      <c r="F266" s="99" t="s">
        <v>1488</v>
      </c>
      <c r="H266" s="41" t="str">
        <f t="shared" si="9"/>
        <v>Marijan – Bogović – OK Jelen – M45</v>
      </c>
      <c r="J266" s="41" t="str">
        <f t="shared" si="10"/>
        <v>Marijan – Bogović – OK Jelen</v>
      </c>
      <c r="L266" s="41" t="str">
        <f t="shared" si="11"/>
        <v>Marijan – Bogović</v>
      </c>
      <c r="N266" s="97"/>
      <c r="O266" s="98"/>
      <c r="P266" s="99"/>
    </row>
    <row r="267" spans="2:16" x14ac:dyDescent="0.25">
      <c r="B267" s="97">
        <v>1311</v>
      </c>
      <c r="C267" s="98" t="s">
        <v>3041</v>
      </c>
      <c r="D267" s="98" t="s">
        <v>3042</v>
      </c>
      <c r="E267" s="98" t="s">
        <v>524</v>
      </c>
      <c r="F267" s="99" t="s">
        <v>2652</v>
      </c>
      <c r="H267" s="41" t="str">
        <f t="shared" ref="H267:H330" si="12">IF(C267="","",C267) &amp; IF(D267="",""," – " &amp; D267) &amp; IF(E267="",""," – " &amp; E267) &amp; IF(F267="",""," – " &amp; F267)</f>
        <v>Antonio – Cindrić – OK Jelen – M20</v>
      </c>
      <c r="J267" s="41" t="str">
        <f t="shared" ref="J267:J330" si="13">IF(C267="","",C267) &amp; IF(D267="",""," – " &amp; D267) &amp; IF(E267="",""," – " &amp; E267)</f>
        <v>Antonio – Cindrić – OK Jelen</v>
      </c>
      <c r="L267" s="41" t="str">
        <f t="shared" ref="L267:L330" si="14">IF(C267="","",C267) &amp; IF(D267="",""," – " &amp; D267)</f>
        <v>Antonio – Cindrić</v>
      </c>
      <c r="N267" s="97"/>
      <c r="O267" s="98"/>
      <c r="P267" s="99"/>
    </row>
    <row r="268" spans="2:16" x14ac:dyDescent="0.25">
      <c r="B268" s="97">
        <v>1462</v>
      </c>
      <c r="C268" s="98" t="s">
        <v>3043</v>
      </c>
      <c r="D268" s="98" t="s">
        <v>3044</v>
      </c>
      <c r="E268" s="98" t="s">
        <v>524</v>
      </c>
      <c r="F268" s="99" t="s">
        <v>2009</v>
      </c>
      <c r="H268" s="41" t="str">
        <f t="shared" si="12"/>
        <v>Helena – Ćubela – OK Jelen – Ž12</v>
      </c>
      <c r="J268" s="41" t="str">
        <f t="shared" si="13"/>
        <v>Helena – Ćubela – OK Jelen</v>
      </c>
      <c r="L268" s="41" t="str">
        <f t="shared" si="14"/>
        <v>Helena – Ćubela</v>
      </c>
      <c r="N268" s="97"/>
      <c r="O268" s="98"/>
      <c r="P268" s="99"/>
    </row>
    <row r="269" spans="2:16" x14ac:dyDescent="0.25">
      <c r="B269" s="97">
        <v>1672</v>
      </c>
      <c r="C269" s="98" t="s">
        <v>1054</v>
      </c>
      <c r="D269" s="98" t="s">
        <v>3045</v>
      </c>
      <c r="E269" s="98" t="s">
        <v>524</v>
      </c>
      <c r="F269" s="99" t="s">
        <v>1614</v>
      </c>
      <c r="H269" s="41" t="str">
        <f t="shared" si="12"/>
        <v>Ivan – Đanić – OK Jelen – M55</v>
      </c>
      <c r="J269" s="41" t="str">
        <f t="shared" si="13"/>
        <v>Ivan – Đanić – OK Jelen</v>
      </c>
      <c r="L269" s="41" t="str">
        <f t="shared" si="14"/>
        <v>Ivan – Đanić</v>
      </c>
      <c r="N269" s="97"/>
      <c r="O269" s="98"/>
      <c r="P269" s="99"/>
    </row>
    <row r="270" spans="2:16" x14ac:dyDescent="0.25">
      <c r="B270" s="97">
        <v>1549</v>
      </c>
      <c r="C270" s="98" t="s">
        <v>2097</v>
      </c>
      <c r="D270" s="98" t="s">
        <v>2005</v>
      </c>
      <c r="E270" s="98" t="s">
        <v>524</v>
      </c>
      <c r="F270" s="99" t="s">
        <v>2333</v>
      </c>
      <c r="H270" s="41" t="str">
        <f t="shared" si="12"/>
        <v>Ana – Delić – OK Jelen – Ž35</v>
      </c>
      <c r="J270" s="41" t="str">
        <f t="shared" si="13"/>
        <v>Ana – Delić – OK Jelen</v>
      </c>
      <c r="L270" s="41" t="str">
        <f t="shared" si="14"/>
        <v>Ana – Delić</v>
      </c>
      <c r="N270" s="97"/>
      <c r="O270" s="98"/>
      <c r="P270" s="99"/>
    </row>
    <row r="271" spans="2:16" x14ac:dyDescent="0.25">
      <c r="B271" s="97">
        <v>1338</v>
      </c>
      <c r="C271" s="98" t="s">
        <v>2006</v>
      </c>
      <c r="D271" s="98" t="s">
        <v>2005</v>
      </c>
      <c r="E271" s="98" t="s">
        <v>524</v>
      </c>
      <c r="F271" s="99" t="s">
        <v>2009</v>
      </c>
      <c r="H271" s="41" t="str">
        <f t="shared" si="12"/>
        <v>Dora – Delić – OK Jelen – Ž12</v>
      </c>
      <c r="J271" s="41" t="str">
        <f t="shared" si="13"/>
        <v>Dora – Delić – OK Jelen</v>
      </c>
      <c r="L271" s="41" t="str">
        <f t="shared" si="14"/>
        <v>Dora – Delić</v>
      </c>
      <c r="N271" s="97"/>
      <c r="O271" s="98"/>
      <c r="P271" s="99"/>
    </row>
    <row r="272" spans="2:16" x14ac:dyDescent="0.25">
      <c r="B272" s="97">
        <v>1528</v>
      </c>
      <c r="C272" s="98" t="s">
        <v>2018</v>
      </c>
      <c r="D272" s="98" t="s">
        <v>2005</v>
      </c>
      <c r="E272" s="98" t="s">
        <v>524</v>
      </c>
      <c r="F272" s="99" t="s">
        <v>2009</v>
      </c>
      <c r="H272" s="41" t="str">
        <f t="shared" si="12"/>
        <v>Sara – Delić – OK Jelen – Ž12</v>
      </c>
      <c r="J272" s="41" t="str">
        <f t="shared" si="13"/>
        <v>Sara – Delić – OK Jelen</v>
      </c>
      <c r="L272" s="41" t="str">
        <f t="shared" si="14"/>
        <v>Sara – Delić</v>
      </c>
      <c r="N272" s="97"/>
      <c r="O272" s="98"/>
      <c r="P272" s="99"/>
    </row>
    <row r="273" spans="2:16" x14ac:dyDescent="0.25">
      <c r="B273" s="97">
        <v>1491</v>
      </c>
      <c r="C273" s="98" t="s">
        <v>2414</v>
      </c>
      <c r="D273" s="98" t="s">
        <v>3046</v>
      </c>
      <c r="E273" s="98" t="s">
        <v>524</v>
      </c>
      <c r="F273" s="99" t="s">
        <v>2215</v>
      </c>
      <c r="H273" s="41" t="str">
        <f t="shared" si="12"/>
        <v>Iva – Derdić – OK Jelen – Ž20</v>
      </c>
      <c r="J273" s="41" t="str">
        <f t="shared" si="13"/>
        <v>Iva – Derdić – OK Jelen</v>
      </c>
      <c r="L273" s="41" t="str">
        <f t="shared" si="14"/>
        <v>Iva – Derdić</v>
      </c>
      <c r="N273" s="97"/>
      <c r="O273" s="98"/>
      <c r="P273" s="99"/>
    </row>
    <row r="274" spans="2:16" x14ac:dyDescent="0.25">
      <c r="B274" s="97">
        <v>1254</v>
      </c>
      <c r="C274" s="98" t="s">
        <v>3047</v>
      </c>
      <c r="D274" s="98" t="s">
        <v>3048</v>
      </c>
      <c r="E274" s="98" t="s">
        <v>524</v>
      </c>
      <c r="F274" s="99" t="s">
        <v>1313</v>
      </c>
      <c r="H274" s="41" t="str">
        <f t="shared" si="12"/>
        <v>Daniel – Fabijanić – OK Jelen – M35</v>
      </c>
      <c r="J274" s="41" t="str">
        <f t="shared" si="13"/>
        <v>Daniel – Fabijanić – OK Jelen</v>
      </c>
      <c r="L274" s="41" t="str">
        <f t="shared" si="14"/>
        <v>Daniel – Fabijanić</v>
      </c>
      <c r="N274" s="97"/>
      <c r="O274" s="98"/>
      <c r="P274" s="99"/>
    </row>
    <row r="275" spans="2:16" x14ac:dyDescent="0.25">
      <c r="B275" s="97">
        <v>1181</v>
      </c>
      <c r="C275" s="98" t="s">
        <v>3049</v>
      </c>
      <c r="D275" s="98" t="s">
        <v>3050</v>
      </c>
      <c r="E275" s="98" t="s">
        <v>524</v>
      </c>
      <c r="F275" s="99" t="s">
        <v>2252</v>
      </c>
      <c r="H275" s="41" t="str">
        <f t="shared" si="12"/>
        <v>Nevija – Frajzman – OK Jelen – Ž21</v>
      </c>
      <c r="J275" s="41" t="str">
        <f t="shared" si="13"/>
        <v>Nevija – Frajzman – OK Jelen</v>
      </c>
      <c r="L275" s="41" t="str">
        <f t="shared" si="14"/>
        <v>Nevija – Frajzman</v>
      </c>
      <c r="N275" s="97"/>
      <c r="O275" s="98"/>
      <c r="P275" s="99"/>
    </row>
    <row r="276" spans="2:16" x14ac:dyDescent="0.25">
      <c r="B276" s="97">
        <v>1504</v>
      </c>
      <c r="C276" s="98" t="s">
        <v>2910</v>
      </c>
      <c r="D276" s="98" t="s">
        <v>3051</v>
      </c>
      <c r="E276" s="98" t="s">
        <v>524</v>
      </c>
      <c r="F276" s="99" t="s">
        <v>2463</v>
      </c>
      <c r="H276" s="41" t="str">
        <f t="shared" si="12"/>
        <v>Željka – Gajdek – OK Jelen – Ž45</v>
      </c>
      <c r="J276" s="41" t="str">
        <f t="shared" si="13"/>
        <v>Željka – Gajdek – OK Jelen</v>
      </c>
      <c r="L276" s="41" t="str">
        <f t="shared" si="14"/>
        <v>Željka – Gajdek</v>
      </c>
      <c r="N276" s="97"/>
      <c r="O276" s="98"/>
      <c r="P276" s="99"/>
    </row>
    <row r="277" spans="2:16" x14ac:dyDescent="0.25">
      <c r="B277" s="97">
        <v>2021</v>
      </c>
      <c r="C277" s="98" t="s">
        <v>3052</v>
      </c>
      <c r="D277" s="98" t="s">
        <v>3053</v>
      </c>
      <c r="E277" s="98" t="s">
        <v>524</v>
      </c>
      <c r="F277" s="99"/>
      <c r="H277" s="41" t="str">
        <f t="shared" si="12"/>
        <v>Patrik – Grijak – OK Jelen</v>
      </c>
      <c r="J277" s="41" t="str">
        <f t="shared" si="13"/>
        <v>Patrik – Grijak – OK Jelen</v>
      </c>
      <c r="L277" s="41" t="str">
        <f t="shared" si="14"/>
        <v>Patrik – Grijak</v>
      </c>
      <c r="N277" s="97"/>
      <c r="O277" s="98"/>
      <c r="P277" s="99"/>
    </row>
    <row r="278" spans="2:16" x14ac:dyDescent="0.25">
      <c r="B278" s="97">
        <v>1828</v>
      </c>
      <c r="C278" s="98" t="s">
        <v>2363</v>
      </c>
      <c r="D278" s="98" t="s">
        <v>3054</v>
      </c>
      <c r="E278" s="98" t="s">
        <v>524</v>
      </c>
      <c r="F278" s="99" t="s">
        <v>2333</v>
      </c>
      <c r="H278" s="41" t="str">
        <f t="shared" si="12"/>
        <v>Ivana – Herceg – OK Jelen – Ž35</v>
      </c>
      <c r="J278" s="41" t="str">
        <f t="shared" si="13"/>
        <v>Ivana – Herceg – OK Jelen</v>
      </c>
      <c r="L278" s="41" t="str">
        <f t="shared" si="14"/>
        <v>Ivana – Herceg</v>
      </c>
      <c r="N278" s="97"/>
      <c r="O278" s="98"/>
      <c r="P278" s="99"/>
    </row>
    <row r="279" spans="2:16" x14ac:dyDescent="0.25">
      <c r="B279" s="97">
        <v>1836</v>
      </c>
      <c r="C279" s="98" t="s">
        <v>1524</v>
      </c>
      <c r="D279" s="98" t="s">
        <v>3055</v>
      </c>
      <c r="E279" s="98" t="s">
        <v>524</v>
      </c>
      <c r="F279" s="99" t="s">
        <v>1488</v>
      </c>
      <c r="H279" s="41" t="str">
        <f t="shared" si="12"/>
        <v>Vladimir – Jurić – OK Jelen – M45</v>
      </c>
      <c r="J279" s="41" t="str">
        <f t="shared" si="13"/>
        <v>Vladimir – Jurić – OK Jelen</v>
      </c>
      <c r="L279" s="41" t="str">
        <f t="shared" si="14"/>
        <v>Vladimir – Jurić</v>
      </c>
      <c r="N279" s="97"/>
      <c r="O279" s="98"/>
      <c r="P279" s="99"/>
    </row>
    <row r="280" spans="2:16" x14ac:dyDescent="0.25">
      <c r="B280" s="97">
        <v>1173</v>
      </c>
      <c r="C280" s="98" t="s">
        <v>781</v>
      </c>
      <c r="D280" s="98" t="s">
        <v>780</v>
      </c>
      <c r="E280" s="98" t="s">
        <v>524</v>
      </c>
      <c r="F280" s="99" t="s">
        <v>619</v>
      </c>
      <c r="H280" s="41" t="str">
        <f t="shared" si="12"/>
        <v>Noa – Kelc – OK Jelen – M16</v>
      </c>
      <c r="J280" s="41" t="str">
        <f t="shared" si="13"/>
        <v>Noa – Kelc – OK Jelen</v>
      </c>
      <c r="L280" s="41" t="str">
        <f t="shared" si="14"/>
        <v>Noa – Kelc</v>
      </c>
      <c r="N280" s="97"/>
      <c r="O280" s="98"/>
      <c r="P280" s="99"/>
    </row>
    <row r="281" spans="2:16" x14ac:dyDescent="0.25">
      <c r="B281" s="97">
        <v>1615</v>
      </c>
      <c r="C281" s="98" t="s">
        <v>3056</v>
      </c>
      <c r="D281" s="98" t="s">
        <v>3057</v>
      </c>
      <c r="E281" s="98" t="s">
        <v>524</v>
      </c>
      <c r="F281" s="99" t="s">
        <v>619</v>
      </c>
      <c r="H281" s="41" t="str">
        <f t="shared" si="12"/>
        <v>Dan – Kobasić – OK Jelen – M16</v>
      </c>
      <c r="J281" s="41" t="str">
        <f t="shared" si="13"/>
        <v>Dan – Kobasić – OK Jelen</v>
      </c>
      <c r="L281" s="41" t="str">
        <f t="shared" si="14"/>
        <v>Dan – Kobasić</v>
      </c>
      <c r="N281" s="97"/>
      <c r="O281" s="98"/>
      <c r="P281" s="99"/>
    </row>
    <row r="282" spans="2:16" x14ac:dyDescent="0.25">
      <c r="B282" s="97">
        <v>1082</v>
      </c>
      <c r="C282" s="98" t="s">
        <v>2792</v>
      </c>
      <c r="D282" s="98" t="s">
        <v>3058</v>
      </c>
      <c r="E282" s="98" t="s">
        <v>524</v>
      </c>
      <c r="F282" s="99" t="s">
        <v>864</v>
      </c>
      <c r="H282" s="41" t="str">
        <f t="shared" si="12"/>
        <v>Miran – Košćica – OK Jelen – M21</v>
      </c>
      <c r="J282" s="41" t="str">
        <f t="shared" si="13"/>
        <v>Miran – Košćica – OK Jelen</v>
      </c>
      <c r="L282" s="41" t="str">
        <f t="shared" si="14"/>
        <v>Miran – Košćica</v>
      </c>
      <c r="N282" s="97"/>
      <c r="O282" s="98"/>
      <c r="P282" s="99"/>
    </row>
    <row r="283" spans="2:16" x14ac:dyDescent="0.25">
      <c r="B283" s="97">
        <v>1264</v>
      </c>
      <c r="C283" s="98" t="s">
        <v>937</v>
      </c>
      <c r="D283" s="98" t="s">
        <v>3059</v>
      </c>
      <c r="E283" s="98" t="s">
        <v>524</v>
      </c>
      <c r="F283" s="99" t="s">
        <v>1313</v>
      </c>
      <c r="H283" s="41" t="str">
        <f t="shared" si="12"/>
        <v>Marko – Košturić – OK Jelen – M35</v>
      </c>
      <c r="J283" s="41" t="str">
        <f t="shared" si="13"/>
        <v>Marko – Košturić – OK Jelen</v>
      </c>
      <c r="L283" s="41" t="str">
        <f t="shared" si="14"/>
        <v>Marko – Košturić</v>
      </c>
      <c r="N283" s="97"/>
      <c r="O283" s="98"/>
      <c r="P283" s="99"/>
    </row>
    <row r="284" spans="2:16" x14ac:dyDescent="0.25">
      <c r="B284" s="97">
        <v>1341</v>
      </c>
      <c r="C284" s="98" t="s">
        <v>1101</v>
      </c>
      <c r="D284" s="98" t="s">
        <v>3060</v>
      </c>
      <c r="E284" s="98" t="s">
        <v>524</v>
      </c>
      <c r="F284" s="99" t="s">
        <v>864</v>
      </c>
      <c r="H284" s="41" t="str">
        <f t="shared" si="12"/>
        <v>Tomislav – Milašinčić – OK Jelen – M21</v>
      </c>
      <c r="J284" s="41" t="str">
        <f t="shared" si="13"/>
        <v>Tomislav – Milašinčić – OK Jelen</v>
      </c>
      <c r="L284" s="41" t="str">
        <f t="shared" si="14"/>
        <v>Tomislav – Milašinčić</v>
      </c>
      <c r="N284" s="97"/>
      <c r="O284" s="98"/>
      <c r="P284" s="99"/>
    </row>
    <row r="285" spans="2:16" x14ac:dyDescent="0.25">
      <c r="B285" s="97">
        <v>1509</v>
      </c>
      <c r="C285" s="98" t="s">
        <v>697</v>
      </c>
      <c r="D285" s="98" t="s">
        <v>3061</v>
      </c>
      <c r="E285" s="98" t="s">
        <v>524</v>
      </c>
      <c r="F285" s="99" t="s">
        <v>864</v>
      </c>
      <c r="H285" s="41" t="str">
        <f t="shared" si="12"/>
        <v>Borna – Miljković – OK Jelen – M21</v>
      </c>
      <c r="J285" s="41" t="str">
        <f t="shared" si="13"/>
        <v>Borna – Miljković – OK Jelen</v>
      </c>
      <c r="L285" s="41" t="str">
        <f t="shared" si="14"/>
        <v>Borna – Miljković</v>
      </c>
      <c r="N285" s="97"/>
      <c r="O285" s="98"/>
      <c r="P285" s="99"/>
    </row>
    <row r="286" spans="2:16" x14ac:dyDescent="0.25">
      <c r="B286" s="97">
        <v>1314</v>
      </c>
      <c r="C286" s="98" t="s">
        <v>1460</v>
      </c>
      <c r="D286" s="98" t="s">
        <v>3061</v>
      </c>
      <c r="E286" s="98" t="s">
        <v>524</v>
      </c>
      <c r="F286" s="99" t="s">
        <v>1488</v>
      </c>
      <c r="H286" s="41" t="str">
        <f t="shared" si="12"/>
        <v>Damir – Miljković – OK Jelen – M45</v>
      </c>
      <c r="J286" s="41" t="str">
        <f t="shared" si="13"/>
        <v>Damir – Miljković – OK Jelen</v>
      </c>
      <c r="L286" s="41" t="str">
        <f t="shared" si="14"/>
        <v>Damir – Miljković</v>
      </c>
      <c r="N286" s="97"/>
      <c r="O286" s="98"/>
      <c r="P286" s="99"/>
    </row>
    <row r="287" spans="2:16" x14ac:dyDescent="0.25">
      <c r="B287" s="97">
        <v>1129</v>
      </c>
      <c r="C287" s="98" t="s">
        <v>2006</v>
      </c>
      <c r="D287" s="98" t="s">
        <v>3061</v>
      </c>
      <c r="E287" s="98" t="s">
        <v>524</v>
      </c>
      <c r="F287" s="99" t="s">
        <v>2252</v>
      </c>
      <c r="H287" s="41" t="str">
        <f t="shared" si="12"/>
        <v>Dora – Miljković – OK Jelen – Ž21</v>
      </c>
      <c r="J287" s="41" t="str">
        <f t="shared" si="13"/>
        <v>Dora – Miljković – OK Jelen</v>
      </c>
      <c r="L287" s="41" t="str">
        <f t="shared" si="14"/>
        <v>Dora – Miljković</v>
      </c>
      <c r="N287" s="97"/>
      <c r="O287" s="98"/>
      <c r="P287" s="99"/>
    </row>
    <row r="288" spans="2:16" x14ac:dyDescent="0.25">
      <c r="B288" s="97">
        <v>2053</v>
      </c>
      <c r="C288" s="98" t="s">
        <v>819</v>
      </c>
      <c r="D288" s="98" t="s">
        <v>3062</v>
      </c>
      <c r="E288" s="98" t="s">
        <v>524</v>
      </c>
      <c r="F288" s="99"/>
      <c r="H288" s="41" t="str">
        <f t="shared" si="12"/>
        <v>Adam – Miovec – OK Jelen</v>
      </c>
      <c r="J288" s="41" t="str">
        <f t="shared" si="13"/>
        <v>Adam – Miovec – OK Jelen</v>
      </c>
      <c r="L288" s="41" t="str">
        <f t="shared" si="14"/>
        <v>Adam – Miovec</v>
      </c>
      <c r="N288" s="97"/>
      <c r="O288" s="98"/>
      <c r="P288" s="99"/>
    </row>
    <row r="289" spans="2:16" x14ac:dyDescent="0.25">
      <c r="B289" s="97">
        <v>1526</v>
      </c>
      <c r="C289" s="98" t="s">
        <v>2371</v>
      </c>
      <c r="D289" s="98" t="s">
        <v>3062</v>
      </c>
      <c r="E289" s="98" t="s">
        <v>524</v>
      </c>
      <c r="F289" s="99" t="s">
        <v>2333</v>
      </c>
      <c r="H289" s="41" t="str">
        <f t="shared" si="12"/>
        <v>Nikolina – Miovec – OK Jelen – Ž35</v>
      </c>
      <c r="J289" s="41" t="str">
        <f t="shared" si="13"/>
        <v>Nikolina – Miovec – OK Jelen</v>
      </c>
      <c r="L289" s="41" t="str">
        <f t="shared" si="14"/>
        <v>Nikolina – Miovec</v>
      </c>
      <c r="N289" s="97"/>
      <c r="O289" s="98"/>
      <c r="P289" s="99"/>
    </row>
    <row r="290" spans="2:16" x14ac:dyDescent="0.25">
      <c r="B290" s="97">
        <v>1443</v>
      </c>
      <c r="C290" s="98" t="s">
        <v>1524</v>
      </c>
      <c r="D290" s="98" t="s">
        <v>3062</v>
      </c>
      <c r="E290" s="98" t="s">
        <v>524</v>
      </c>
      <c r="F290" s="99" t="s">
        <v>387</v>
      </c>
      <c r="H290" s="41" t="str">
        <f t="shared" si="12"/>
        <v>Vladimir – Miovec – OK Jelen – M12</v>
      </c>
      <c r="J290" s="41" t="str">
        <f t="shared" si="13"/>
        <v>Vladimir – Miovec – OK Jelen</v>
      </c>
      <c r="L290" s="41" t="str">
        <f t="shared" si="14"/>
        <v>Vladimir – Miovec</v>
      </c>
      <c r="N290" s="97"/>
      <c r="O290" s="98"/>
      <c r="P290" s="99"/>
    </row>
    <row r="291" spans="2:16" x14ac:dyDescent="0.25">
      <c r="B291" s="97">
        <v>1673</v>
      </c>
      <c r="C291" s="98" t="s">
        <v>937</v>
      </c>
      <c r="D291" s="98" t="s">
        <v>3063</v>
      </c>
      <c r="E291" s="98" t="s">
        <v>524</v>
      </c>
      <c r="F291" s="99" t="s">
        <v>864</v>
      </c>
      <c r="H291" s="41" t="str">
        <f t="shared" si="12"/>
        <v>Marko – Mlinac – OK Jelen – M21</v>
      </c>
      <c r="J291" s="41" t="str">
        <f t="shared" si="13"/>
        <v>Marko – Mlinac – OK Jelen</v>
      </c>
      <c r="L291" s="41" t="str">
        <f t="shared" si="14"/>
        <v>Marko – Mlinac</v>
      </c>
      <c r="N291" s="97"/>
      <c r="O291" s="98"/>
      <c r="P291" s="99"/>
    </row>
    <row r="292" spans="2:16" x14ac:dyDescent="0.25">
      <c r="B292" s="97">
        <v>1416</v>
      </c>
      <c r="C292" s="98" t="s">
        <v>3064</v>
      </c>
      <c r="D292" s="98" t="s">
        <v>3065</v>
      </c>
      <c r="E292" s="98" t="s">
        <v>524</v>
      </c>
      <c r="F292" s="99" t="s">
        <v>1313</v>
      </c>
      <c r="H292" s="41" t="str">
        <f t="shared" si="12"/>
        <v>Dragutin – Mulig – OK Jelen – M35</v>
      </c>
      <c r="J292" s="41" t="str">
        <f t="shared" si="13"/>
        <v>Dragutin – Mulig – OK Jelen</v>
      </c>
      <c r="L292" s="41" t="str">
        <f t="shared" si="14"/>
        <v>Dragutin – Mulig</v>
      </c>
      <c r="N292" s="97"/>
      <c r="O292" s="98"/>
      <c r="P292" s="99"/>
    </row>
    <row r="293" spans="2:16" x14ac:dyDescent="0.25">
      <c r="B293" s="97">
        <v>1517</v>
      </c>
      <c r="C293" s="98" t="s">
        <v>3039</v>
      </c>
      <c r="D293" s="98" t="s">
        <v>3065</v>
      </c>
      <c r="E293" s="98" t="s">
        <v>524</v>
      </c>
      <c r="F293" s="99" t="s">
        <v>864</v>
      </c>
      <c r="H293" s="41" t="str">
        <f t="shared" si="12"/>
        <v>Marijan – Mulig – OK Jelen – M21</v>
      </c>
      <c r="J293" s="41" t="str">
        <f t="shared" si="13"/>
        <v>Marijan – Mulig – OK Jelen</v>
      </c>
      <c r="L293" s="41" t="str">
        <f t="shared" si="14"/>
        <v>Marijan – Mulig</v>
      </c>
      <c r="N293" s="97"/>
      <c r="O293" s="98"/>
      <c r="P293" s="99"/>
    </row>
    <row r="294" spans="2:16" x14ac:dyDescent="0.25">
      <c r="B294" s="97">
        <v>1293</v>
      </c>
      <c r="C294" s="98" t="s">
        <v>1536</v>
      </c>
      <c r="D294" s="98" t="s">
        <v>3066</v>
      </c>
      <c r="E294" s="98" t="s">
        <v>524</v>
      </c>
      <c r="F294" s="99" t="s">
        <v>864</v>
      </c>
      <c r="H294" s="41" t="str">
        <f t="shared" si="12"/>
        <v>Domagoj – Novosel – OK Jelen – M21</v>
      </c>
      <c r="J294" s="41" t="str">
        <f t="shared" si="13"/>
        <v>Domagoj – Novosel – OK Jelen</v>
      </c>
      <c r="L294" s="41" t="str">
        <f t="shared" si="14"/>
        <v>Domagoj – Novosel</v>
      </c>
      <c r="N294" s="97"/>
      <c r="O294" s="98"/>
      <c r="P294" s="99"/>
    </row>
    <row r="295" spans="2:16" x14ac:dyDescent="0.25">
      <c r="B295" s="97">
        <v>1115</v>
      </c>
      <c r="C295" s="98" t="s">
        <v>3067</v>
      </c>
      <c r="D295" s="98" t="s">
        <v>3066</v>
      </c>
      <c r="E295" s="98" t="s">
        <v>524</v>
      </c>
      <c r="F295" s="99" t="s">
        <v>1313</v>
      </c>
      <c r="H295" s="41" t="str">
        <f t="shared" si="12"/>
        <v>Zdravko – Novosel – OK Jelen – M35</v>
      </c>
      <c r="J295" s="41" t="str">
        <f t="shared" si="13"/>
        <v>Zdravko – Novosel – OK Jelen</v>
      </c>
      <c r="L295" s="41" t="str">
        <f t="shared" si="14"/>
        <v>Zdravko – Novosel</v>
      </c>
      <c r="N295" s="97"/>
      <c r="O295" s="98"/>
      <c r="P295" s="99"/>
    </row>
    <row r="296" spans="2:16" x14ac:dyDescent="0.25">
      <c r="B296" s="97">
        <v>1519</v>
      </c>
      <c r="C296" s="98" t="s">
        <v>893</v>
      </c>
      <c r="D296" s="98" t="s">
        <v>3068</v>
      </c>
      <c r="E296" s="98" t="s">
        <v>524</v>
      </c>
      <c r="F296" s="99" t="s">
        <v>864</v>
      </c>
      <c r="H296" s="41" t="str">
        <f t="shared" si="12"/>
        <v>Josip – Odžić – OK Jelen – M21</v>
      </c>
      <c r="J296" s="41" t="str">
        <f t="shared" si="13"/>
        <v>Josip – Odžić – OK Jelen</v>
      </c>
      <c r="L296" s="41" t="str">
        <f t="shared" si="14"/>
        <v>Josip – Odžić</v>
      </c>
      <c r="N296" s="97"/>
      <c r="O296" s="98"/>
      <c r="P296" s="99"/>
    </row>
    <row r="297" spans="2:16" x14ac:dyDescent="0.25">
      <c r="B297" s="97">
        <v>1110</v>
      </c>
      <c r="C297" s="98" t="s">
        <v>452</v>
      </c>
      <c r="D297" s="98" t="s">
        <v>3069</v>
      </c>
      <c r="E297" s="98" t="s">
        <v>524</v>
      </c>
      <c r="F297" s="99" t="s">
        <v>619</v>
      </c>
      <c r="H297" s="41" t="str">
        <f t="shared" si="12"/>
        <v>Luka – Oslaković – OK Jelen – M16</v>
      </c>
      <c r="J297" s="41" t="str">
        <f t="shared" si="13"/>
        <v>Luka – Oslaković – OK Jelen</v>
      </c>
      <c r="L297" s="41" t="str">
        <f t="shared" si="14"/>
        <v>Luka – Oslaković</v>
      </c>
      <c r="N297" s="97"/>
      <c r="O297" s="98"/>
      <c r="P297" s="99"/>
    </row>
    <row r="298" spans="2:16" x14ac:dyDescent="0.25">
      <c r="B298" s="97">
        <v>1201</v>
      </c>
      <c r="C298" s="98" t="s">
        <v>1164</v>
      </c>
      <c r="D298" s="98" t="s">
        <v>3070</v>
      </c>
      <c r="E298" s="98" t="s">
        <v>524</v>
      </c>
      <c r="F298" s="99" t="s">
        <v>864</v>
      </c>
      <c r="H298" s="41" t="str">
        <f t="shared" si="12"/>
        <v>Vedran – Papa – OK Jelen – M21</v>
      </c>
      <c r="J298" s="41" t="str">
        <f t="shared" si="13"/>
        <v>Vedran – Papa – OK Jelen</v>
      </c>
      <c r="L298" s="41" t="str">
        <f t="shared" si="14"/>
        <v>Vedran – Papa</v>
      </c>
      <c r="N298" s="97"/>
      <c r="O298" s="98"/>
      <c r="P298" s="99"/>
    </row>
    <row r="299" spans="2:16" x14ac:dyDescent="0.25">
      <c r="B299" s="97">
        <v>1674</v>
      </c>
      <c r="C299" s="98" t="s">
        <v>3071</v>
      </c>
      <c r="D299" s="98" t="s">
        <v>3072</v>
      </c>
      <c r="E299" s="98" t="s">
        <v>524</v>
      </c>
      <c r="F299" s="99" t="s">
        <v>864</v>
      </c>
      <c r="H299" s="41" t="str">
        <f t="shared" si="12"/>
        <v>Mijat – Perić – OK Jelen – M21</v>
      </c>
      <c r="J299" s="41" t="str">
        <f t="shared" si="13"/>
        <v>Mijat – Perić – OK Jelen</v>
      </c>
      <c r="L299" s="41" t="str">
        <f t="shared" si="14"/>
        <v>Mijat – Perić</v>
      </c>
      <c r="N299" s="97"/>
      <c r="O299" s="98"/>
      <c r="P299" s="99"/>
    </row>
    <row r="300" spans="2:16" x14ac:dyDescent="0.25">
      <c r="B300" s="97">
        <v>1675</v>
      </c>
      <c r="C300" s="98" t="s">
        <v>3073</v>
      </c>
      <c r="D300" s="98" t="s">
        <v>3074</v>
      </c>
      <c r="E300" s="98" t="s">
        <v>524</v>
      </c>
      <c r="F300" s="99" t="s">
        <v>1488</v>
      </c>
      <c r="H300" s="41" t="str">
        <f t="shared" si="12"/>
        <v>Drago – Rusan – OK Jelen – M45</v>
      </c>
      <c r="J300" s="41" t="str">
        <f t="shared" si="13"/>
        <v>Drago – Rusan – OK Jelen</v>
      </c>
      <c r="L300" s="41" t="str">
        <f t="shared" si="14"/>
        <v>Drago – Rusan</v>
      </c>
      <c r="N300" s="97"/>
      <c r="O300" s="98"/>
      <c r="P300" s="99"/>
    </row>
    <row r="301" spans="2:16" x14ac:dyDescent="0.25">
      <c r="B301" s="97">
        <v>1505</v>
      </c>
      <c r="C301" s="98" t="s">
        <v>3067</v>
      </c>
      <c r="D301" s="98" t="s">
        <v>3075</v>
      </c>
      <c r="E301" s="98" t="s">
        <v>524</v>
      </c>
      <c r="F301" s="99" t="s">
        <v>1488</v>
      </c>
      <c r="H301" s="41" t="str">
        <f t="shared" si="12"/>
        <v>Zdravko – Šaflin – OK Jelen – M45</v>
      </c>
      <c r="J301" s="41" t="str">
        <f t="shared" si="13"/>
        <v>Zdravko – Šaflin – OK Jelen</v>
      </c>
      <c r="L301" s="41" t="str">
        <f t="shared" si="14"/>
        <v>Zdravko – Šaflin</v>
      </c>
      <c r="N301" s="97"/>
      <c r="O301" s="98"/>
      <c r="P301" s="99"/>
    </row>
    <row r="302" spans="2:16" x14ac:dyDescent="0.25">
      <c r="B302" s="97">
        <v>1873</v>
      </c>
      <c r="C302" s="98" t="s">
        <v>1639</v>
      </c>
      <c r="D302" s="98" t="s">
        <v>3076</v>
      </c>
      <c r="E302" s="98" t="s">
        <v>524</v>
      </c>
      <c r="F302" s="99" t="s">
        <v>387</v>
      </c>
      <c r="H302" s="41" t="str">
        <f t="shared" si="12"/>
        <v>Petar – Šalaj – OK Jelen – M12</v>
      </c>
      <c r="J302" s="41" t="str">
        <f t="shared" si="13"/>
        <v>Petar – Šalaj – OK Jelen</v>
      </c>
      <c r="L302" s="41" t="str">
        <f t="shared" si="14"/>
        <v>Petar – Šalaj</v>
      </c>
      <c r="N302" s="97"/>
      <c r="O302" s="98"/>
      <c r="P302" s="99"/>
    </row>
    <row r="303" spans="2:16" x14ac:dyDescent="0.25">
      <c r="B303" s="97">
        <v>2050</v>
      </c>
      <c r="C303" s="98" t="s">
        <v>2543</v>
      </c>
      <c r="D303" s="98" t="s">
        <v>3076</v>
      </c>
      <c r="E303" s="98" t="s">
        <v>524</v>
      </c>
      <c r="F303" s="99"/>
      <c r="H303" s="41" t="str">
        <f t="shared" si="12"/>
        <v>Sanja – Šalaj – OK Jelen</v>
      </c>
      <c r="J303" s="41" t="str">
        <f t="shared" si="13"/>
        <v>Sanja – Šalaj – OK Jelen</v>
      </c>
      <c r="L303" s="41" t="str">
        <f t="shared" si="14"/>
        <v>Sanja – Šalaj</v>
      </c>
      <c r="N303" s="97"/>
      <c r="O303" s="98"/>
      <c r="P303" s="99"/>
    </row>
    <row r="304" spans="2:16" x14ac:dyDescent="0.25">
      <c r="B304" s="97">
        <v>1605</v>
      </c>
      <c r="C304" s="98" t="s">
        <v>3077</v>
      </c>
      <c r="D304" s="98" t="s">
        <v>3078</v>
      </c>
      <c r="E304" s="98" t="s">
        <v>524</v>
      </c>
      <c r="F304" s="99" t="s">
        <v>1488</v>
      </c>
      <c r="H304" s="41" t="str">
        <f t="shared" si="12"/>
        <v>Davor – Šćuric – OK Jelen – M45</v>
      </c>
      <c r="J304" s="41" t="str">
        <f t="shared" si="13"/>
        <v>Davor – Šćuric – OK Jelen</v>
      </c>
      <c r="L304" s="41" t="str">
        <f t="shared" si="14"/>
        <v>Davor – Šćuric</v>
      </c>
      <c r="N304" s="97"/>
      <c r="O304" s="98"/>
      <c r="P304" s="99"/>
    </row>
    <row r="305" spans="2:16" x14ac:dyDescent="0.25">
      <c r="B305" s="97">
        <v>1111</v>
      </c>
      <c r="C305" s="98" t="s">
        <v>1054</v>
      </c>
      <c r="D305" s="98" t="s">
        <v>3079</v>
      </c>
      <c r="E305" s="98" t="s">
        <v>524</v>
      </c>
      <c r="F305" s="99" t="s">
        <v>1313</v>
      </c>
      <c r="H305" s="41" t="str">
        <f t="shared" si="12"/>
        <v>Ivan – Šeperić-Grdiša – OK Jelen – M35</v>
      </c>
      <c r="J305" s="41" t="str">
        <f t="shared" si="13"/>
        <v>Ivan – Šeperić-Grdiša – OK Jelen</v>
      </c>
      <c r="L305" s="41" t="str">
        <f t="shared" si="14"/>
        <v>Ivan – Šeperić-Grdiša</v>
      </c>
      <c r="N305" s="97"/>
      <c r="O305" s="98"/>
      <c r="P305" s="99"/>
    </row>
    <row r="306" spans="2:16" x14ac:dyDescent="0.25">
      <c r="B306" s="97">
        <v>1381</v>
      </c>
      <c r="C306" s="98" t="s">
        <v>2357</v>
      </c>
      <c r="D306" s="98" t="s">
        <v>3080</v>
      </c>
      <c r="E306" s="98" t="s">
        <v>524</v>
      </c>
      <c r="F306" s="99" t="s">
        <v>2252</v>
      </c>
      <c r="H306" s="41" t="str">
        <f t="shared" si="12"/>
        <v>Sabina – Seražin Korper – OK Jelen – Ž21</v>
      </c>
      <c r="J306" s="41" t="str">
        <f t="shared" si="13"/>
        <v>Sabina – Seražin Korper – OK Jelen</v>
      </c>
      <c r="L306" s="41" t="str">
        <f t="shared" si="14"/>
        <v>Sabina – Seražin Korper</v>
      </c>
      <c r="N306" s="97"/>
      <c r="O306" s="98"/>
      <c r="P306" s="99"/>
    </row>
    <row r="307" spans="2:16" x14ac:dyDescent="0.25">
      <c r="B307" s="97">
        <v>1256</v>
      </c>
      <c r="C307" s="98" t="s">
        <v>1031</v>
      </c>
      <c r="D307" s="98" t="s">
        <v>1030</v>
      </c>
      <c r="E307" s="98" t="s">
        <v>524</v>
      </c>
      <c r="F307" s="99" t="s">
        <v>2652</v>
      </c>
      <c r="H307" s="41" t="str">
        <f t="shared" si="12"/>
        <v>Gabriel – Šiljevinac – OK Jelen – M20</v>
      </c>
      <c r="J307" s="41" t="str">
        <f t="shared" si="13"/>
        <v>Gabriel – Šiljevinac – OK Jelen</v>
      </c>
      <c r="L307" s="41" t="str">
        <f t="shared" si="14"/>
        <v>Gabriel – Šiljevinac</v>
      </c>
      <c r="N307" s="97"/>
      <c r="O307" s="98"/>
      <c r="P307" s="99"/>
    </row>
    <row r="308" spans="2:16" x14ac:dyDescent="0.25">
      <c r="B308" s="97">
        <v>1214</v>
      </c>
      <c r="C308" s="98" t="s">
        <v>3081</v>
      </c>
      <c r="D308" s="98" t="s">
        <v>3082</v>
      </c>
      <c r="E308" s="98" t="s">
        <v>524</v>
      </c>
      <c r="F308" s="99" t="s">
        <v>2252</v>
      </c>
      <c r="H308" s="41" t="str">
        <f t="shared" si="12"/>
        <v>Monika Martina – Sipina Halper – OK Jelen – Ž21</v>
      </c>
      <c r="J308" s="41" t="str">
        <f t="shared" si="13"/>
        <v>Monika Martina – Sipina Halper – OK Jelen</v>
      </c>
      <c r="L308" s="41" t="str">
        <f t="shared" si="14"/>
        <v>Monika Martina – Sipina Halper</v>
      </c>
      <c r="N308" s="97"/>
      <c r="O308" s="98"/>
      <c r="P308" s="99"/>
    </row>
    <row r="309" spans="2:16" x14ac:dyDescent="0.25">
      <c r="B309" s="97">
        <v>1461</v>
      </c>
      <c r="C309" s="98" t="s">
        <v>3083</v>
      </c>
      <c r="D309" s="98" t="s">
        <v>736</v>
      </c>
      <c r="E309" s="98" t="s">
        <v>524</v>
      </c>
      <c r="F309" s="99" t="s">
        <v>619</v>
      </c>
      <c r="H309" s="41" t="str">
        <f t="shared" si="12"/>
        <v>Gabrijel – Solenički – OK Jelen – M16</v>
      </c>
      <c r="J309" s="41" t="str">
        <f t="shared" si="13"/>
        <v>Gabrijel – Solenički – OK Jelen</v>
      </c>
      <c r="L309" s="41" t="str">
        <f t="shared" si="14"/>
        <v>Gabrijel – Solenički</v>
      </c>
      <c r="N309" s="97"/>
      <c r="O309" s="98"/>
      <c r="P309" s="99"/>
    </row>
    <row r="310" spans="2:16" x14ac:dyDescent="0.25">
      <c r="B310" s="97">
        <v>1626</v>
      </c>
      <c r="C310" s="98" t="s">
        <v>3084</v>
      </c>
      <c r="D310" s="98" t="s">
        <v>3085</v>
      </c>
      <c r="E310" s="98" t="s">
        <v>524</v>
      </c>
      <c r="F310" s="99" t="s">
        <v>387</v>
      </c>
      <c r="H310" s="41" t="str">
        <f t="shared" si="12"/>
        <v>Samuel – Spretnjak – OK Jelen – M12</v>
      </c>
      <c r="J310" s="41" t="str">
        <f t="shared" si="13"/>
        <v>Samuel – Spretnjak – OK Jelen</v>
      </c>
      <c r="L310" s="41" t="str">
        <f t="shared" si="14"/>
        <v>Samuel – Spretnjak</v>
      </c>
      <c r="N310" s="97"/>
      <c r="O310" s="98"/>
      <c r="P310" s="99"/>
    </row>
    <row r="311" spans="2:16" x14ac:dyDescent="0.25">
      <c r="B311" s="97">
        <v>1164</v>
      </c>
      <c r="C311" s="98" t="s">
        <v>3086</v>
      </c>
      <c r="D311" s="98" t="s">
        <v>3087</v>
      </c>
      <c r="E311" s="98" t="s">
        <v>524</v>
      </c>
      <c r="F311" s="99" t="s">
        <v>1313</v>
      </c>
      <c r="H311" s="41" t="str">
        <f t="shared" si="12"/>
        <v>Dalibor – Stankovski – OK Jelen – M35</v>
      </c>
      <c r="J311" s="41" t="str">
        <f t="shared" si="13"/>
        <v>Dalibor – Stankovski – OK Jelen</v>
      </c>
      <c r="L311" s="41" t="str">
        <f t="shared" si="14"/>
        <v>Dalibor – Stankovski</v>
      </c>
      <c r="N311" s="97"/>
      <c r="O311" s="98"/>
      <c r="P311" s="99"/>
    </row>
    <row r="312" spans="2:16" x14ac:dyDescent="0.25">
      <c r="B312" s="97">
        <v>1614</v>
      </c>
      <c r="C312" s="98" t="s">
        <v>2379</v>
      </c>
      <c r="D312" s="98" t="s">
        <v>3088</v>
      </c>
      <c r="E312" s="98" t="s">
        <v>524</v>
      </c>
      <c r="F312" s="99" t="s">
        <v>2333</v>
      </c>
      <c r="H312" s="41" t="str">
        <f t="shared" si="12"/>
        <v>Sandra – Stinčić Clarke – OK Jelen – Ž35</v>
      </c>
      <c r="J312" s="41" t="str">
        <f t="shared" si="13"/>
        <v>Sandra – Stinčić Clarke – OK Jelen</v>
      </c>
      <c r="L312" s="41" t="str">
        <f t="shared" si="14"/>
        <v>Sandra – Stinčić Clarke</v>
      </c>
      <c r="N312" s="97"/>
      <c r="O312" s="98"/>
      <c r="P312" s="99"/>
    </row>
    <row r="313" spans="2:16" x14ac:dyDescent="0.25">
      <c r="B313" s="97">
        <v>1162</v>
      </c>
      <c r="C313" s="98" t="s">
        <v>518</v>
      </c>
      <c r="D313" s="98" t="s">
        <v>517</v>
      </c>
      <c r="E313" s="98" t="s">
        <v>524</v>
      </c>
      <c r="F313" s="99" t="s">
        <v>387</v>
      </c>
      <c r="H313" s="41" t="str">
        <f t="shared" si="12"/>
        <v>Marin – Tanković – OK Jelen – M12</v>
      </c>
      <c r="J313" s="41" t="str">
        <f t="shared" si="13"/>
        <v>Marin – Tanković – OK Jelen</v>
      </c>
      <c r="L313" s="41" t="str">
        <f t="shared" si="14"/>
        <v>Marin – Tanković</v>
      </c>
      <c r="N313" s="97"/>
      <c r="O313" s="98"/>
      <c r="P313" s="99"/>
    </row>
    <row r="314" spans="2:16" x14ac:dyDescent="0.25">
      <c r="B314" s="97">
        <v>1119</v>
      </c>
      <c r="C314" s="98" t="s">
        <v>937</v>
      </c>
      <c r="D314" s="98" t="s">
        <v>517</v>
      </c>
      <c r="E314" s="98" t="s">
        <v>524</v>
      </c>
      <c r="F314" s="99" t="s">
        <v>619</v>
      </c>
      <c r="H314" s="41" t="str">
        <f t="shared" si="12"/>
        <v>Marko – Tanković – OK Jelen – M16</v>
      </c>
      <c r="J314" s="41" t="str">
        <f t="shared" si="13"/>
        <v>Marko – Tanković – OK Jelen</v>
      </c>
      <c r="L314" s="41" t="str">
        <f t="shared" si="14"/>
        <v>Marko – Tanković</v>
      </c>
      <c r="N314" s="97"/>
      <c r="O314" s="98"/>
      <c r="P314" s="99"/>
    </row>
    <row r="315" spans="2:16" x14ac:dyDescent="0.25">
      <c r="B315" s="97">
        <v>1355</v>
      </c>
      <c r="C315" s="98" t="s">
        <v>1460</v>
      </c>
      <c r="D315" s="98" t="s">
        <v>3089</v>
      </c>
      <c r="E315" s="98" t="s">
        <v>524</v>
      </c>
      <c r="F315" s="99" t="s">
        <v>1313</v>
      </c>
      <c r="H315" s="41" t="str">
        <f t="shared" si="12"/>
        <v>Damir – Tubin – OK Jelen – M35</v>
      </c>
      <c r="J315" s="41" t="str">
        <f t="shared" si="13"/>
        <v>Damir – Tubin – OK Jelen</v>
      </c>
      <c r="L315" s="41" t="str">
        <f t="shared" si="14"/>
        <v>Damir – Tubin</v>
      </c>
      <c r="N315" s="97"/>
      <c r="O315" s="98"/>
      <c r="P315" s="99"/>
    </row>
    <row r="316" spans="2:16" x14ac:dyDescent="0.25">
      <c r="B316" s="97">
        <v>1874</v>
      </c>
      <c r="C316" s="98" t="s">
        <v>3090</v>
      </c>
      <c r="D316" s="98" t="s">
        <v>3089</v>
      </c>
      <c r="E316" s="98" t="s">
        <v>524</v>
      </c>
      <c r="F316" s="99" t="s">
        <v>387</v>
      </c>
      <c r="H316" s="41" t="str">
        <f t="shared" si="12"/>
        <v>Dorijan – Tubin – OK Jelen – M12</v>
      </c>
      <c r="J316" s="41" t="str">
        <f t="shared" si="13"/>
        <v>Dorijan – Tubin – OK Jelen</v>
      </c>
      <c r="L316" s="41" t="str">
        <f t="shared" si="14"/>
        <v>Dorijan – Tubin</v>
      </c>
      <c r="N316" s="97"/>
      <c r="O316" s="98"/>
      <c r="P316" s="99"/>
    </row>
    <row r="317" spans="2:16" x14ac:dyDescent="0.25">
      <c r="B317" s="97">
        <v>1142</v>
      </c>
      <c r="C317" s="98" t="s">
        <v>1789</v>
      </c>
      <c r="D317" s="98" t="s">
        <v>3091</v>
      </c>
      <c r="E317" s="98" t="s">
        <v>524</v>
      </c>
      <c r="F317" s="99" t="s">
        <v>1488</v>
      </c>
      <c r="H317" s="41" t="str">
        <f t="shared" si="12"/>
        <v>Željko – Vinšćak – OK Jelen – M45</v>
      </c>
      <c r="J317" s="41" t="str">
        <f t="shared" si="13"/>
        <v>Željko – Vinšćak – OK Jelen</v>
      </c>
      <c r="L317" s="41" t="str">
        <f t="shared" si="14"/>
        <v>Željko – Vinšćak</v>
      </c>
      <c r="N317" s="97"/>
      <c r="O317" s="98"/>
      <c r="P317" s="99"/>
    </row>
    <row r="318" spans="2:16" x14ac:dyDescent="0.25">
      <c r="B318" s="97">
        <v>1101</v>
      </c>
      <c r="C318" s="98" t="s">
        <v>2310</v>
      </c>
      <c r="D318" s="98" t="s">
        <v>3092</v>
      </c>
      <c r="E318" s="98" t="s">
        <v>524</v>
      </c>
      <c r="F318" s="99" t="s">
        <v>2108</v>
      </c>
      <c r="H318" s="41" t="str">
        <f t="shared" si="12"/>
        <v>Petra – Vučinić – OK Jelen – Ž16</v>
      </c>
      <c r="J318" s="41" t="str">
        <f t="shared" si="13"/>
        <v>Petra – Vučinić – OK Jelen</v>
      </c>
      <c r="L318" s="41" t="str">
        <f t="shared" si="14"/>
        <v>Petra – Vučinić</v>
      </c>
      <c r="N318" s="97"/>
      <c r="O318" s="103"/>
      <c r="P318" s="99"/>
    </row>
    <row r="319" spans="2:16" x14ac:dyDescent="0.25">
      <c r="B319" s="97">
        <v>1120</v>
      </c>
      <c r="C319" s="98" t="s">
        <v>2951</v>
      </c>
      <c r="D319" s="98" t="s">
        <v>3093</v>
      </c>
      <c r="E319" s="98" t="s">
        <v>524</v>
      </c>
      <c r="F319" s="99" t="s">
        <v>864</v>
      </c>
      <c r="H319" s="41" t="str">
        <f t="shared" si="12"/>
        <v>Igor – Vukmirović – OK Jelen – M21</v>
      </c>
      <c r="J319" s="41" t="str">
        <f t="shared" si="13"/>
        <v>Igor – Vukmirović – OK Jelen</v>
      </c>
      <c r="L319" s="41" t="str">
        <f t="shared" si="14"/>
        <v>Igor – Vukmirović</v>
      </c>
      <c r="N319" s="97"/>
      <c r="O319" s="98"/>
      <c r="P319" s="99"/>
    </row>
    <row r="320" spans="2:16" x14ac:dyDescent="0.25">
      <c r="B320" s="97">
        <v>1107</v>
      </c>
      <c r="C320" s="98" t="s">
        <v>2906</v>
      </c>
      <c r="D320" s="98" t="s">
        <v>3094</v>
      </c>
      <c r="E320" s="98" t="s">
        <v>524</v>
      </c>
      <c r="F320" s="99" t="s">
        <v>864</v>
      </c>
      <c r="H320" s="41" t="str">
        <f t="shared" si="12"/>
        <v>Goran – Žalac – OK Jelen – M21</v>
      </c>
      <c r="J320" s="41" t="str">
        <f t="shared" si="13"/>
        <v>Goran – Žalac – OK Jelen</v>
      </c>
      <c r="L320" s="41" t="str">
        <f t="shared" si="14"/>
        <v>Goran – Žalac</v>
      </c>
      <c r="N320" s="97"/>
      <c r="O320" s="98"/>
      <c r="P320" s="99"/>
    </row>
    <row r="321" spans="2:16" x14ac:dyDescent="0.25">
      <c r="B321" s="97">
        <v>1596</v>
      </c>
      <c r="C321" s="98" t="s">
        <v>2802</v>
      </c>
      <c r="D321" s="98" t="s">
        <v>3095</v>
      </c>
      <c r="E321" s="98" t="s">
        <v>524</v>
      </c>
      <c r="F321" s="99" t="s">
        <v>1313</v>
      </c>
      <c r="H321" s="41" t="str">
        <f t="shared" si="12"/>
        <v>Nenad – Zdjelar – OK Jelen – M35</v>
      </c>
      <c r="J321" s="41" t="str">
        <f t="shared" si="13"/>
        <v>Nenad – Zdjelar – OK Jelen</v>
      </c>
      <c r="L321" s="41" t="str">
        <f t="shared" si="14"/>
        <v>Nenad – Zdjelar</v>
      </c>
      <c r="N321" s="97"/>
      <c r="O321" s="98"/>
      <c r="P321" s="99"/>
    </row>
    <row r="322" spans="2:16" x14ac:dyDescent="0.25">
      <c r="B322" s="97">
        <v>2087</v>
      </c>
      <c r="C322" s="98" t="s">
        <v>542</v>
      </c>
      <c r="D322" s="98" t="s">
        <v>3096</v>
      </c>
      <c r="E322" s="98" t="s">
        <v>2729</v>
      </c>
      <c r="F322" s="99"/>
      <c r="H322" s="41" t="str">
        <f t="shared" si="12"/>
        <v>Martin – Waldhauser – OK Jiskra N. B.</v>
      </c>
      <c r="J322" s="41" t="str">
        <f t="shared" si="13"/>
        <v>Martin – Waldhauser – OK Jiskra N. B.</v>
      </c>
      <c r="L322" s="41" t="str">
        <f t="shared" si="14"/>
        <v>Martin – Waldhauser</v>
      </c>
      <c r="N322" s="97"/>
      <c r="O322" s="98"/>
      <c r="P322" s="99"/>
    </row>
    <row r="323" spans="2:16" x14ac:dyDescent="0.25">
      <c r="B323" s="97">
        <v>2130</v>
      </c>
      <c r="C323" s="98" t="s">
        <v>2935</v>
      </c>
      <c r="D323" s="98" t="s">
        <v>3097</v>
      </c>
      <c r="E323" s="98" t="s">
        <v>2729</v>
      </c>
      <c r="F323" s="99"/>
      <c r="H323" s="41" t="str">
        <f t="shared" si="12"/>
        <v>Irena – Waldhauserová – OK Jiskra N. B.</v>
      </c>
      <c r="J323" s="41" t="str">
        <f t="shared" si="13"/>
        <v>Irena – Waldhauserová – OK Jiskra N. B.</v>
      </c>
      <c r="L323" s="41" t="str">
        <f t="shared" si="14"/>
        <v>Irena – Waldhauserová</v>
      </c>
      <c r="N323" s="97"/>
      <c r="O323" s="98"/>
      <c r="P323" s="99"/>
    </row>
    <row r="324" spans="2:16" x14ac:dyDescent="0.25">
      <c r="B324" s="97">
        <v>1312</v>
      </c>
      <c r="C324" s="98" t="s">
        <v>3098</v>
      </c>
      <c r="D324" s="98" t="s">
        <v>3099</v>
      </c>
      <c r="E324" s="98" t="s">
        <v>1014</v>
      </c>
      <c r="F324" s="99" t="s">
        <v>1488</v>
      </c>
      <c r="H324" s="41" t="str">
        <f t="shared" si="12"/>
        <v>Franko – Bajlo – OK Kapela – M45</v>
      </c>
      <c r="J324" s="41" t="str">
        <f t="shared" si="13"/>
        <v>Franko – Bajlo – OK Kapela</v>
      </c>
      <c r="L324" s="41" t="str">
        <f t="shared" si="14"/>
        <v>Franko – Bajlo</v>
      </c>
      <c r="N324" s="97"/>
      <c r="O324" s="98"/>
      <c r="P324" s="99"/>
    </row>
    <row r="325" spans="2:16" x14ac:dyDescent="0.25">
      <c r="B325" s="97">
        <v>1941</v>
      </c>
      <c r="C325" s="98" t="s">
        <v>3100</v>
      </c>
      <c r="D325" s="98" t="s">
        <v>3101</v>
      </c>
      <c r="E325" s="98" t="s">
        <v>1014</v>
      </c>
      <c r="F325" s="99" t="s">
        <v>1313</v>
      </c>
      <c r="H325" s="41" t="str">
        <f t="shared" si="12"/>
        <v>Ante – Balić – OK Kapela – M35</v>
      </c>
      <c r="J325" s="41" t="str">
        <f t="shared" si="13"/>
        <v>Ante – Balić – OK Kapela</v>
      </c>
      <c r="L325" s="41" t="str">
        <f t="shared" si="14"/>
        <v>Ante – Balić</v>
      </c>
      <c r="N325" s="97"/>
      <c r="O325" s="98"/>
      <c r="P325" s="99"/>
    </row>
    <row r="326" spans="2:16" x14ac:dyDescent="0.25">
      <c r="B326" s="97">
        <v>1087</v>
      </c>
      <c r="C326" s="98" t="s">
        <v>2580</v>
      </c>
      <c r="D326" s="98" t="s">
        <v>3102</v>
      </c>
      <c r="E326" s="98" t="s">
        <v>1014</v>
      </c>
      <c r="F326" s="99" t="s">
        <v>2463</v>
      </c>
      <c r="H326" s="41" t="str">
        <f t="shared" si="12"/>
        <v>Nada – Baturina – OK Kapela – Ž45</v>
      </c>
      <c r="J326" s="41" t="str">
        <f t="shared" si="13"/>
        <v>Nada – Baturina – OK Kapela</v>
      </c>
      <c r="L326" s="41" t="str">
        <f t="shared" si="14"/>
        <v>Nada – Baturina</v>
      </c>
      <c r="N326" s="97"/>
      <c r="O326" s="98"/>
      <c r="P326" s="99"/>
    </row>
    <row r="327" spans="2:16" x14ac:dyDescent="0.25">
      <c r="B327" s="97">
        <v>1175</v>
      </c>
      <c r="C327" s="98" t="s">
        <v>2379</v>
      </c>
      <c r="D327" s="98" t="s">
        <v>2378</v>
      </c>
      <c r="E327" s="98" t="s">
        <v>1014</v>
      </c>
      <c r="F327" s="99" t="s">
        <v>2333</v>
      </c>
      <c r="H327" s="41" t="str">
        <f t="shared" si="12"/>
        <v>Sandra – Bergant Vidaković – OK Kapela – Ž35</v>
      </c>
      <c r="J327" s="41" t="str">
        <f t="shared" si="13"/>
        <v>Sandra – Bergant Vidaković – OK Kapela</v>
      </c>
      <c r="L327" s="41" t="str">
        <f t="shared" si="14"/>
        <v>Sandra – Bergant Vidaković</v>
      </c>
      <c r="N327" s="97"/>
      <c r="O327" s="98"/>
      <c r="P327" s="99"/>
    </row>
    <row r="328" spans="2:16" x14ac:dyDescent="0.25">
      <c r="B328" s="97">
        <v>1056</v>
      </c>
      <c r="C328" s="98" t="s">
        <v>1164</v>
      </c>
      <c r="D328" s="98" t="s">
        <v>3103</v>
      </c>
      <c r="E328" s="98" t="s">
        <v>1014</v>
      </c>
      <c r="F328" s="99" t="s">
        <v>864</v>
      </c>
      <c r="H328" s="41" t="str">
        <f t="shared" si="12"/>
        <v>Vedran – Berković – OK Kapela – M21</v>
      </c>
      <c r="J328" s="41" t="str">
        <f t="shared" si="13"/>
        <v>Vedran – Berković – OK Kapela</v>
      </c>
      <c r="L328" s="41" t="str">
        <f t="shared" si="14"/>
        <v>Vedran – Berković</v>
      </c>
      <c r="N328" s="97"/>
      <c r="O328" s="98"/>
      <c r="P328" s="99"/>
    </row>
    <row r="329" spans="2:16" x14ac:dyDescent="0.25">
      <c r="B329" s="97">
        <v>1219</v>
      </c>
      <c r="C329" s="98" t="s">
        <v>1406</v>
      </c>
      <c r="D329" s="98" t="s">
        <v>3104</v>
      </c>
      <c r="E329" s="98" t="s">
        <v>1014</v>
      </c>
      <c r="F329" s="99" t="s">
        <v>1614</v>
      </c>
      <c r="H329" s="41" t="str">
        <f t="shared" si="12"/>
        <v>Branko – Bernardić – OK Kapela – M55</v>
      </c>
      <c r="J329" s="41" t="str">
        <f t="shared" si="13"/>
        <v>Branko – Bernardić – OK Kapela</v>
      </c>
      <c r="L329" s="41" t="str">
        <f t="shared" si="14"/>
        <v>Branko – Bernardić</v>
      </c>
      <c r="N329" s="97"/>
      <c r="O329" s="98"/>
      <c r="P329" s="99"/>
    </row>
    <row r="330" spans="2:16" x14ac:dyDescent="0.25">
      <c r="B330" s="97">
        <v>1368</v>
      </c>
      <c r="C330" s="98" t="s">
        <v>3105</v>
      </c>
      <c r="D330" s="98" t="s">
        <v>3106</v>
      </c>
      <c r="E330" s="98" t="s">
        <v>1014</v>
      </c>
      <c r="F330" s="99" t="s">
        <v>2333</v>
      </c>
      <c r="H330" s="41" t="str">
        <f t="shared" si="12"/>
        <v>Sanda – Berženji – OK Kapela – Ž35</v>
      </c>
      <c r="J330" s="41" t="str">
        <f t="shared" si="13"/>
        <v>Sanda – Berženji – OK Kapela</v>
      </c>
      <c r="L330" s="41" t="str">
        <f t="shared" si="14"/>
        <v>Sanda – Berženji</v>
      </c>
      <c r="N330" s="97"/>
      <c r="O330" s="98"/>
      <c r="P330" s="99"/>
    </row>
    <row r="331" spans="2:16" x14ac:dyDescent="0.25">
      <c r="B331" s="97">
        <v>1782</v>
      </c>
      <c r="C331" s="98" t="s">
        <v>2580</v>
      </c>
      <c r="D331" s="98" t="s">
        <v>3107</v>
      </c>
      <c r="E331" s="98" t="s">
        <v>1014</v>
      </c>
      <c r="F331" s="99" t="s">
        <v>2333</v>
      </c>
      <c r="H331" s="41" t="str">
        <f t="shared" ref="H331:H394" si="15">IF(C331="","",C331) &amp; IF(D331="",""," – " &amp; D331) &amp; IF(E331="",""," – " &amp; E331) &amp; IF(F331="",""," – " &amp; F331)</f>
        <v>Nada – Bilobrk – OK Kapela – Ž35</v>
      </c>
      <c r="J331" s="41" t="str">
        <f t="shared" ref="J331:J394" si="16">IF(C331="","",C331) &amp; IF(D331="",""," – " &amp; D331) &amp; IF(E331="",""," – " &amp; E331)</f>
        <v>Nada – Bilobrk – OK Kapela</v>
      </c>
      <c r="L331" s="41" t="str">
        <f t="shared" ref="L331:L394" si="17">IF(C331="","",C331) &amp; IF(D331="",""," – " &amp; D331)</f>
        <v>Nada – Bilobrk</v>
      </c>
      <c r="N331" s="97"/>
      <c r="O331" s="98"/>
      <c r="P331" s="99"/>
    </row>
    <row r="332" spans="2:16" x14ac:dyDescent="0.25">
      <c r="B332" s="97">
        <v>1783</v>
      </c>
      <c r="C332" s="98" t="s">
        <v>2993</v>
      </c>
      <c r="D332" s="98" t="s">
        <v>3108</v>
      </c>
      <c r="E332" s="98" t="s">
        <v>1014</v>
      </c>
      <c r="F332" s="99"/>
      <c r="H332" s="41" t="str">
        <f t="shared" si="15"/>
        <v>Hrvoje – Bolešić – OK Kapela</v>
      </c>
      <c r="J332" s="41" t="str">
        <f t="shared" si="16"/>
        <v>Hrvoje – Bolešić – OK Kapela</v>
      </c>
      <c r="L332" s="41" t="str">
        <f t="shared" si="17"/>
        <v>Hrvoje – Bolešić</v>
      </c>
      <c r="N332" s="97"/>
      <c r="O332" s="98"/>
      <c r="P332" s="99"/>
    </row>
    <row r="333" spans="2:16" x14ac:dyDescent="0.25">
      <c r="B333" s="97">
        <v>1784</v>
      </c>
      <c r="C333" s="98" t="s">
        <v>3109</v>
      </c>
      <c r="D333" s="98" t="s">
        <v>3110</v>
      </c>
      <c r="E333" s="98" t="s">
        <v>1014</v>
      </c>
      <c r="F333" s="99" t="s">
        <v>2463</v>
      </c>
      <c r="H333" s="41" t="str">
        <f t="shared" si="15"/>
        <v>Liliana – Božić – OK Kapela – Ž45</v>
      </c>
      <c r="J333" s="41" t="str">
        <f t="shared" si="16"/>
        <v>Liliana – Božić – OK Kapela</v>
      </c>
      <c r="L333" s="41" t="str">
        <f t="shared" si="17"/>
        <v>Liliana – Božić</v>
      </c>
      <c r="N333" s="97"/>
      <c r="O333" s="98"/>
      <c r="P333" s="99"/>
    </row>
    <row r="334" spans="2:16" x14ac:dyDescent="0.25">
      <c r="B334" s="97">
        <v>1376</v>
      </c>
      <c r="C334" s="98" t="s">
        <v>2224</v>
      </c>
      <c r="D334" s="98" t="s">
        <v>3111</v>
      </c>
      <c r="E334" s="98" t="s">
        <v>1014</v>
      </c>
      <c r="F334" s="99" t="s">
        <v>2333</v>
      </c>
      <c r="H334" s="41" t="str">
        <f t="shared" si="15"/>
        <v>Jelena – Brezak – OK Kapela – Ž35</v>
      </c>
      <c r="J334" s="41" t="str">
        <f t="shared" si="16"/>
        <v>Jelena – Brezak – OK Kapela</v>
      </c>
      <c r="L334" s="41" t="str">
        <f t="shared" si="17"/>
        <v>Jelena – Brezak</v>
      </c>
      <c r="N334" s="97"/>
      <c r="O334" s="98"/>
      <c r="P334" s="99"/>
    </row>
    <row r="335" spans="2:16" x14ac:dyDescent="0.25">
      <c r="B335" s="97">
        <v>1125</v>
      </c>
      <c r="C335" s="98" t="s">
        <v>1054</v>
      </c>
      <c r="D335" s="98" t="s">
        <v>1331</v>
      </c>
      <c r="E335" s="98" t="s">
        <v>1014</v>
      </c>
      <c r="F335" s="99" t="s">
        <v>1313</v>
      </c>
      <c r="H335" s="41" t="str">
        <f t="shared" si="15"/>
        <v>Ivan – Bublić – OK Kapela – M35</v>
      </c>
      <c r="J335" s="41" t="str">
        <f t="shared" si="16"/>
        <v>Ivan – Bublić – OK Kapela</v>
      </c>
      <c r="L335" s="41" t="str">
        <f t="shared" si="17"/>
        <v>Ivan – Bublić</v>
      </c>
      <c r="N335" s="97"/>
      <c r="O335" s="98"/>
      <c r="P335" s="99"/>
    </row>
    <row r="336" spans="2:16" x14ac:dyDescent="0.25">
      <c r="B336" s="97">
        <v>1849</v>
      </c>
      <c r="C336" s="98" t="s">
        <v>937</v>
      </c>
      <c r="D336" s="98" t="s">
        <v>3112</v>
      </c>
      <c r="E336" s="98" t="s">
        <v>1014</v>
      </c>
      <c r="F336" s="99" t="s">
        <v>1313</v>
      </c>
      <c r="H336" s="41" t="str">
        <f t="shared" si="15"/>
        <v>Marko – Bunčić – OK Kapela – M35</v>
      </c>
      <c r="J336" s="41" t="str">
        <f t="shared" si="16"/>
        <v>Marko – Bunčić – OK Kapela</v>
      </c>
      <c r="L336" s="41" t="str">
        <f t="shared" si="17"/>
        <v>Marko – Bunčić</v>
      </c>
      <c r="N336" s="97"/>
      <c r="O336" s="98"/>
      <c r="P336" s="99"/>
    </row>
    <row r="337" spans="2:16" x14ac:dyDescent="0.25">
      <c r="B337" s="97">
        <v>1471</v>
      </c>
      <c r="C337" s="98" t="s">
        <v>3077</v>
      </c>
      <c r="D337" s="98" t="s">
        <v>3113</v>
      </c>
      <c r="E337" s="98" t="s">
        <v>1014</v>
      </c>
      <c r="F337" s="99" t="s">
        <v>864</v>
      </c>
      <c r="H337" s="41" t="str">
        <f t="shared" si="15"/>
        <v>Davor – Čapeta – OK Kapela – M21</v>
      </c>
      <c r="J337" s="41" t="str">
        <f t="shared" si="16"/>
        <v>Davor – Čapeta – OK Kapela</v>
      </c>
      <c r="L337" s="41" t="str">
        <f t="shared" si="17"/>
        <v>Davor – Čapeta</v>
      </c>
      <c r="N337" s="97"/>
      <c r="O337" s="98"/>
      <c r="P337" s="99"/>
    </row>
    <row r="338" spans="2:16" x14ac:dyDescent="0.25">
      <c r="B338" s="97">
        <v>1561</v>
      </c>
      <c r="C338" s="98" t="s">
        <v>2935</v>
      </c>
      <c r="D338" s="98" t="s">
        <v>3114</v>
      </c>
      <c r="E338" s="98" t="s">
        <v>1014</v>
      </c>
      <c r="F338" s="99" t="s">
        <v>2333</v>
      </c>
      <c r="H338" s="41" t="str">
        <f t="shared" si="15"/>
        <v>Irena – Čorko Meštrović – OK Kapela – Ž35</v>
      </c>
      <c r="J338" s="41" t="str">
        <f t="shared" si="16"/>
        <v>Irena – Čorko Meštrović – OK Kapela</v>
      </c>
      <c r="L338" s="41" t="str">
        <f t="shared" si="17"/>
        <v>Irena – Čorko Meštrović</v>
      </c>
      <c r="N338" s="97"/>
      <c r="O338" s="98"/>
      <c r="P338" s="99"/>
    </row>
    <row r="339" spans="2:16" x14ac:dyDescent="0.25">
      <c r="B339" s="97">
        <v>1870</v>
      </c>
      <c r="C339" s="98" t="s">
        <v>3115</v>
      </c>
      <c r="D339" s="98" t="s">
        <v>3116</v>
      </c>
      <c r="E339" s="98" t="s">
        <v>1014</v>
      </c>
      <c r="F339" s="99" t="s">
        <v>2333</v>
      </c>
      <c r="H339" s="41" t="str">
        <f t="shared" si="15"/>
        <v>Karmela – Crvenković – OK Kapela – Ž35</v>
      </c>
      <c r="J339" s="41" t="str">
        <f t="shared" si="16"/>
        <v>Karmela – Crvenković – OK Kapela</v>
      </c>
      <c r="L339" s="41" t="str">
        <f t="shared" si="17"/>
        <v>Karmela – Crvenković</v>
      </c>
      <c r="N339" s="97"/>
      <c r="O339" s="98"/>
      <c r="P339" s="99"/>
    </row>
    <row r="340" spans="2:16" x14ac:dyDescent="0.25">
      <c r="B340" s="97">
        <v>1166</v>
      </c>
      <c r="C340" s="98" t="s">
        <v>3117</v>
      </c>
      <c r="D340" s="98" t="s">
        <v>3118</v>
      </c>
      <c r="E340" s="98" t="s">
        <v>1014</v>
      </c>
      <c r="F340" s="99" t="s">
        <v>2585</v>
      </c>
      <c r="H340" s="41" t="str">
        <f t="shared" si="15"/>
        <v>Mladenka – Čuljak Gross – OK Kapela – Ž55</v>
      </c>
      <c r="J340" s="41" t="str">
        <f t="shared" si="16"/>
        <v>Mladenka – Čuljak Gross – OK Kapela</v>
      </c>
      <c r="L340" s="41" t="str">
        <f t="shared" si="17"/>
        <v>Mladenka – Čuljak Gross</v>
      </c>
      <c r="N340" s="97"/>
      <c r="O340" s="98"/>
      <c r="P340" s="99"/>
    </row>
    <row r="341" spans="2:16" x14ac:dyDescent="0.25">
      <c r="B341" s="97">
        <v>1868</v>
      </c>
      <c r="C341" s="98" t="s">
        <v>1460</v>
      </c>
      <c r="D341" s="98" t="s">
        <v>3119</v>
      </c>
      <c r="E341" s="98" t="s">
        <v>1014</v>
      </c>
      <c r="F341" s="99" t="s">
        <v>1614</v>
      </c>
      <c r="H341" s="41" t="str">
        <f t="shared" si="15"/>
        <v>Damir – Ćurić – OK Kapela – M55</v>
      </c>
      <c r="J341" s="41" t="str">
        <f t="shared" si="16"/>
        <v>Damir – Ćurić – OK Kapela</v>
      </c>
      <c r="L341" s="41" t="str">
        <f t="shared" si="17"/>
        <v>Damir – Ćurić</v>
      </c>
      <c r="N341" s="97"/>
      <c r="O341" s="98"/>
      <c r="P341" s="99"/>
    </row>
    <row r="342" spans="2:16" x14ac:dyDescent="0.25">
      <c r="B342" s="97">
        <v>1121</v>
      </c>
      <c r="C342" s="98" t="s">
        <v>3120</v>
      </c>
      <c r="D342" s="98" t="s">
        <v>3121</v>
      </c>
      <c r="E342" s="98" t="s">
        <v>1014</v>
      </c>
      <c r="F342" s="99" t="s">
        <v>2215</v>
      </c>
      <c r="H342" s="41" t="str">
        <f t="shared" si="15"/>
        <v>Morana – Ćuzela – OK Kapela – Ž20</v>
      </c>
      <c r="J342" s="41" t="str">
        <f t="shared" si="16"/>
        <v>Morana – Ćuzela – OK Kapela</v>
      </c>
      <c r="L342" s="41" t="str">
        <f t="shared" si="17"/>
        <v>Morana – Ćuzela</v>
      </c>
      <c r="N342" s="97"/>
      <c r="O342" s="98"/>
      <c r="P342" s="99"/>
    </row>
    <row r="343" spans="2:16" x14ac:dyDescent="0.25">
      <c r="B343" s="97">
        <v>2037</v>
      </c>
      <c r="C343" s="98" t="s">
        <v>2097</v>
      </c>
      <c r="D343" s="98" t="s">
        <v>3122</v>
      </c>
      <c r="E343" s="98" t="s">
        <v>1014</v>
      </c>
      <c r="F343" s="99"/>
      <c r="H343" s="41" t="str">
        <f t="shared" si="15"/>
        <v>Ana – Dasović – OK Kapela</v>
      </c>
      <c r="J343" s="41" t="str">
        <f t="shared" si="16"/>
        <v>Ana – Dasović – OK Kapela</v>
      </c>
      <c r="L343" s="41" t="str">
        <f t="shared" si="17"/>
        <v>Ana – Dasović</v>
      </c>
      <c r="N343" s="97"/>
      <c r="O343" s="98"/>
      <c r="P343" s="99"/>
    </row>
    <row r="344" spans="2:16" x14ac:dyDescent="0.25">
      <c r="B344" s="97">
        <v>1450</v>
      </c>
      <c r="C344" s="98" t="s">
        <v>2993</v>
      </c>
      <c r="D344" s="98" t="s">
        <v>3122</v>
      </c>
      <c r="E344" s="98" t="s">
        <v>1014</v>
      </c>
      <c r="F344" s="99" t="s">
        <v>1488</v>
      </c>
      <c r="H344" s="41" t="str">
        <f t="shared" si="15"/>
        <v>Hrvoje – Dasović – OK Kapela – M45</v>
      </c>
      <c r="J344" s="41" t="str">
        <f t="shared" si="16"/>
        <v>Hrvoje – Dasović – OK Kapela</v>
      </c>
      <c r="L344" s="41" t="str">
        <f t="shared" si="17"/>
        <v>Hrvoje – Dasović</v>
      </c>
      <c r="N344" s="97"/>
      <c r="O344" s="98"/>
      <c r="P344" s="99"/>
    </row>
    <row r="345" spans="2:16" x14ac:dyDescent="0.25">
      <c r="B345" s="97">
        <v>1438</v>
      </c>
      <c r="C345" s="98" t="s">
        <v>2310</v>
      </c>
      <c r="D345" s="98" t="s">
        <v>3122</v>
      </c>
      <c r="E345" s="98" t="s">
        <v>1014</v>
      </c>
      <c r="F345" s="99" t="s">
        <v>2108</v>
      </c>
      <c r="H345" s="41" t="str">
        <f t="shared" si="15"/>
        <v>Petra – Dasović – OK Kapela – Ž16</v>
      </c>
      <c r="J345" s="41" t="str">
        <f t="shared" si="16"/>
        <v>Petra – Dasović – OK Kapela</v>
      </c>
      <c r="L345" s="41" t="str">
        <f t="shared" si="17"/>
        <v>Petra – Dasović</v>
      </c>
      <c r="N345" s="97"/>
      <c r="O345" s="98"/>
      <c r="P345" s="99"/>
    </row>
    <row r="346" spans="2:16" x14ac:dyDescent="0.25">
      <c r="B346" s="97">
        <v>1300</v>
      </c>
      <c r="C346" s="98" t="s">
        <v>1536</v>
      </c>
      <c r="D346" s="98" t="s">
        <v>3123</v>
      </c>
      <c r="E346" s="98" t="s">
        <v>1014</v>
      </c>
      <c r="F346" s="99" t="s">
        <v>864</v>
      </c>
      <c r="H346" s="41" t="str">
        <f t="shared" si="15"/>
        <v>Domagoj – Delimar – OK Kapela – M21</v>
      </c>
      <c r="J346" s="41" t="str">
        <f t="shared" si="16"/>
        <v>Domagoj – Delimar – OK Kapela</v>
      </c>
      <c r="L346" s="41" t="str">
        <f t="shared" si="17"/>
        <v>Domagoj – Delimar</v>
      </c>
      <c r="N346" s="97"/>
      <c r="O346" s="98"/>
      <c r="P346" s="99"/>
    </row>
    <row r="347" spans="2:16" x14ac:dyDescent="0.25">
      <c r="B347" s="97">
        <v>1178</v>
      </c>
      <c r="C347" s="98" t="s">
        <v>2151</v>
      </c>
      <c r="D347" s="98" t="s">
        <v>2150</v>
      </c>
      <c r="E347" s="98" t="s">
        <v>1014</v>
      </c>
      <c r="F347" s="99" t="s">
        <v>2108</v>
      </c>
      <c r="H347" s="41" t="str">
        <f t="shared" si="15"/>
        <v>Melissa – Drobić – OK Kapela – Ž16</v>
      </c>
      <c r="J347" s="41" t="str">
        <f t="shared" si="16"/>
        <v>Melissa – Drobić – OK Kapela</v>
      </c>
      <c r="L347" s="41" t="str">
        <f t="shared" si="17"/>
        <v>Melissa – Drobić</v>
      </c>
      <c r="N347" s="97"/>
      <c r="O347" s="98"/>
      <c r="P347" s="99"/>
    </row>
    <row r="348" spans="2:16" x14ac:dyDescent="0.25">
      <c r="B348" s="97">
        <v>1307</v>
      </c>
      <c r="C348" s="98" t="s">
        <v>3124</v>
      </c>
      <c r="D348" s="98" t="s">
        <v>2150</v>
      </c>
      <c r="E348" s="98" t="s">
        <v>1014</v>
      </c>
      <c r="F348" s="99" t="s">
        <v>387</v>
      </c>
      <c r="H348" s="41" t="str">
        <f t="shared" si="15"/>
        <v>Sanjin – Drobić – OK Kapela – M12</v>
      </c>
      <c r="J348" s="41" t="str">
        <f t="shared" si="16"/>
        <v>Sanjin – Drobić – OK Kapela</v>
      </c>
      <c r="L348" s="41" t="str">
        <f t="shared" si="17"/>
        <v>Sanjin – Drobić</v>
      </c>
      <c r="N348" s="97"/>
      <c r="O348" s="98"/>
      <c r="P348" s="99"/>
    </row>
    <row r="349" spans="2:16" x14ac:dyDescent="0.25">
      <c r="B349" s="97">
        <v>1785</v>
      </c>
      <c r="C349" s="98" t="s">
        <v>3125</v>
      </c>
      <c r="D349" s="98" t="s">
        <v>3126</v>
      </c>
      <c r="E349" s="98" t="s">
        <v>1014</v>
      </c>
      <c r="F349" s="99" t="s">
        <v>2333</v>
      </c>
      <c r="H349" s="41" t="str">
        <f t="shared" si="15"/>
        <v>Asja – Dubravčić – OK Kapela – Ž35</v>
      </c>
      <c r="J349" s="41" t="str">
        <f t="shared" si="16"/>
        <v>Asja – Dubravčić – OK Kapela</v>
      </c>
      <c r="L349" s="41" t="str">
        <f t="shared" si="17"/>
        <v>Asja – Dubravčić</v>
      </c>
      <c r="N349" s="97"/>
      <c r="O349" s="98"/>
      <c r="P349" s="99"/>
    </row>
    <row r="350" spans="2:16" x14ac:dyDescent="0.25">
      <c r="B350" s="97">
        <v>1052</v>
      </c>
      <c r="C350" s="98" t="s">
        <v>2897</v>
      </c>
      <c r="D350" s="98" t="s">
        <v>3127</v>
      </c>
      <c r="E350" s="98" t="s">
        <v>1014</v>
      </c>
      <c r="F350" s="99" t="s">
        <v>1313</v>
      </c>
      <c r="H350" s="41" t="str">
        <f t="shared" si="15"/>
        <v>Tihomir – Dugi – OK Kapela – M35</v>
      </c>
      <c r="J350" s="41" t="str">
        <f t="shared" si="16"/>
        <v>Tihomir – Dugi – OK Kapela</v>
      </c>
      <c r="L350" s="41" t="str">
        <f t="shared" si="17"/>
        <v>Tihomir – Dugi</v>
      </c>
      <c r="N350" s="97"/>
      <c r="O350" s="98"/>
      <c r="P350" s="99"/>
    </row>
    <row r="351" spans="2:16" x14ac:dyDescent="0.25">
      <c r="B351" s="97">
        <v>1059</v>
      </c>
      <c r="C351" s="98" t="s">
        <v>3128</v>
      </c>
      <c r="D351" s="98" t="s">
        <v>3129</v>
      </c>
      <c r="E351" s="98" t="s">
        <v>1014</v>
      </c>
      <c r="F351" s="99" t="s">
        <v>2333</v>
      </c>
      <c r="H351" s="41" t="str">
        <f t="shared" si="15"/>
        <v>Višnja – Dukić – OK Kapela – Ž35</v>
      </c>
      <c r="J351" s="41" t="str">
        <f t="shared" si="16"/>
        <v>Višnja – Dukić – OK Kapela</v>
      </c>
      <c r="L351" s="41" t="str">
        <f t="shared" si="17"/>
        <v>Višnja – Dukić</v>
      </c>
      <c r="N351" s="97"/>
      <c r="O351" s="98"/>
      <c r="P351" s="99"/>
    </row>
    <row r="352" spans="2:16" x14ac:dyDescent="0.25">
      <c r="B352" s="97">
        <v>1752</v>
      </c>
      <c r="C352" s="98" t="s">
        <v>2981</v>
      </c>
      <c r="D352" s="98" t="s">
        <v>3130</v>
      </c>
      <c r="E352" s="98" t="s">
        <v>1014</v>
      </c>
      <c r="F352" s="99"/>
      <c r="H352" s="41" t="str">
        <f t="shared" si="15"/>
        <v>Zvonimir – Džapo – OK Kapela</v>
      </c>
      <c r="J352" s="41" t="str">
        <f t="shared" si="16"/>
        <v>Zvonimir – Džapo – OK Kapela</v>
      </c>
      <c r="L352" s="41" t="str">
        <f t="shared" si="17"/>
        <v>Zvonimir – Džapo</v>
      </c>
      <c r="N352" s="97"/>
      <c r="O352" s="98"/>
      <c r="P352" s="99"/>
    </row>
    <row r="353" spans="2:16" x14ac:dyDescent="0.25">
      <c r="B353" s="97">
        <v>1227</v>
      </c>
      <c r="C353" s="98" t="s">
        <v>3131</v>
      </c>
      <c r="D353" s="98" t="s">
        <v>3132</v>
      </c>
      <c r="E353" s="98" t="s">
        <v>1014</v>
      </c>
      <c r="F353" s="99" t="s">
        <v>2585</v>
      </c>
      <c r="H353" s="41" t="str">
        <f t="shared" si="15"/>
        <v>Emilija – Ebenspanger – OK Kapela – Ž55</v>
      </c>
      <c r="J353" s="41" t="str">
        <f t="shared" si="16"/>
        <v>Emilija – Ebenspanger – OK Kapela</v>
      </c>
      <c r="L353" s="41" t="str">
        <f t="shared" si="17"/>
        <v>Emilija – Ebenspanger</v>
      </c>
      <c r="N353" s="97"/>
      <c r="O353" s="98"/>
      <c r="P353" s="99"/>
    </row>
    <row r="354" spans="2:16" x14ac:dyDescent="0.25">
      <c r="B354" s="97">
        <v>1852</v>
      </c>
      <c r="C354" s="98" t="s">
        <v>3133</v>
      </c>
      <c r="D354" s="98" t="s">
        <v>3134</v>
      </c>
      <c r="E354" s="98" t="s">
        <v>1014</v>
      </c>
      <c r="F354" s="99" t="s">
        <v>1313</v>
      </c>
      <c r="H354" s="41" t="str">
        <f t="shared" si="15"/>
        <v>Fausto – Ferreira – OK Kapela – M35</v>
      </c>
      <c r="J354" s="41" t="str">
        <f t="shared" si="16"/>
        <v>Fausto – Ferreira – OK Kapela</v>
      </c>
      <c r="L354" s="41" t="str">
        <f t="shared" si="17"/>
        <v>Fausto – Ferreira</v>
      </c>
      <c r="N354" s="97"/>
      <c r="O354" s="98"/>
      <c r="P354" s="99"/>
    </row>
    <row r="355" spans="2:16" x14ac:dyDescent="0.25">
      <c r="B355" s="97">
        <v>1195</v>
      </c>
      <c r="C355" s="98" t="s">
        <v>452</v>
      </c>
      <c r="D355" s="98" t="s">
        <v>3135</v>
      </c>
      <c r="E355" s="98" t="s">
        <v>1014</v>
      </c>
      <c r="F355" s="99" t="s">
        <v>864</v>
      </c>
      <c r="H355" s="41" t="str">
        <f t="shared" si="15"/>
        <v>Luka – Filetin – OK Kapela – M21</v>
      </c>
      <c r="J355" s="41" t="str">
        <f t="shared" si="16"/>
        <v>Luka – Filetin – OK Kapela</v>
      </c>
      <c r="L355" s="41" t="str">
        <f t="shared" si="17"/>
        <v>Luka – Filetin</v>
      </c>
      <c r="N355" s="97"/>
      <c r="O355" s="98"/>
      <c r="P355" s="99"/>
    </row>
    <row r="356" spans="2:16" x14ac:dyDescent="0.25">
      <c r="B356" s="97">
        <v>1193</v>
      </c>
      <c r="C356" s="98" t="s">
        <v>2910</v>
      </c>
      <c r="D356" s="98" t="s">
        <v>3136</v>
      </c>
      <c r="E356" s="98" t="s">
        <v>1014</v>
      </c>
      <c r="F356" s="99" t="s">
        <v>2333</v>
      </c>
      <c r="H356" s="41" t="str">
        <f t="shared" si="15"/>
        <v>Željka – Fištrek – OK Kapela – Ž35</v>
      </c>
      <c r="J356" s="41" t="str">
        <f t="shared" si="16"/>
        <v>Željka – Fištrek – OK Kapela</v>
      </c>
      <c r="L356" s="41" t="str">
        <f t="shared" si="17"/>
        <v>Željka – Fištrek</v>
      </c>
      <c r="N356" s="97"/>
      <c r="O356" s="98"/>
      <c r="P356" s="99"/>
    </row>
    <row r="357" spans="2:16" x14ac:dyDescent="0.25">
      <c r="B357" s="97">
        <v>1279</v>
      </c>
      <c r="C357" s="98" t="s">
        <v>3137</v>
      </c>
      <c r="D357" s="98" t="s">
        <v>3138</v>
      </c>
      <c r="E357" s="98" t="s">
        <v>1014</v>
      </c>
      <c r="F357" s="99" t="s">
        <v>2634</v>
      </c>
      <c r="H357" s="41" t="str">
        <f t="shared" si="15"/>
        <v>Vera – Franc – OK Kapela – Ž65</v>
      </c>
      <c r="J357" s="41" t="str">
        <f t="shared" si="16"/>
        <v>Vera – Franc – OK Kapela</v>
      </c>
      <c r="L357" s="41" t="str">
        <f t="shared" si="17"/>
        <v>Vera – Franc</v>
      </c>
      <c r="N357" s="97"/>
      <c r="O357" s="98"/>
      <c r="P357" s="99"/>
    </row>
    <row r="358" spans="2:16" x14ac:dyDescent="0.25">
      <c r="B358" s="97">
        <v>1753</v>
      </c>
      <c r="C358" s="98" t="s">
        <v>2105</v>
      </c>
      <c r="D358" s="98" t="s">
        <v>3139</v>
      </c>
      <c r="E358" s="98" t="s">
        <v>1014</v>
      </c>
      <c r="F358" s="99"/>
      <c r="H358" s="41" t="str">
        <f t="shared" si="15"/>
        <v>Paola – Fumić – OK Kapela</v>
      </c>
      <c r="J358" s="41" t="str">
        <f t="shared" si="16"/>
        <v>Paola – Fumić – OK Kapela</v>
      </c>
      <c r="L358" s="41" t="str">
        <f t="shared" si="17"/>
        <v>Paola – Fumić</v>
      </c>
      <c r="N358" s="97"/>
      <c r="O358" s="98"/>
      <c r="P358" s="99"/>
    </row>
    <row r="359" spans="2:16" x14ac:dyDescent="0.25">
      <c r="B359" s="97">
        <v>1238</v>
      </c>
      <c r="C359" s="98" t="s">
        <v>1649</v>
      </c>
      <c r="D359" s="98" t="s">
        <v>3140</v>
      </c>
      <c r="E359" s="98" t="s">
        <v>1014</v>
      </c>
      <c r="F359" s="99" t="s">
        <v>864</v>
      </c>
      <c r="H359" s="41" t="str">
        <f t="shared" si="15"/>
        <v>Dražen – Gadžić – OK Kapela – M21</v>
      </c>
      <c r="J359" s="41" t="str">
        <f t="shared" si="16"/>
        <v>Dražen – Gadžić – OK Kapela</v>
      </c>
      <c r="L359" s="41" t="str">
        <f t="shared" si="17"/>
        <v>Dražen – Gadžić</v>
      </c>
      <c r="N359" s="97"/>
      <c r="O359" s="98"/>
      <c r="P359" s="99"/>
    </row>
    <row r="360" spans="2:16" x14ac:dyDescent="0.25">
      <c r="B360" s="97">
        <v>1938</v>
      </c>
      <c r="C360" s="98" t="s">
        <v>2379</v>
      </c>
      <c r="D360" s="98" t="s">
        <v>3141</v>
      </c>
      <c r="E360" s="98" t="s">
        <v>1014</v>
      </c>
      <c r="F360" s="99" t="s">
        <v>2463</v>
      </c>
      <c r="H360" s="41" t="str">
        <f t="shared" si="15"/>
        <v>Sandra – Gerber – OK Kapela – Ž45</v>
      </c>
      <c r="J360" s="41" t="str">
        <f t="shared" si="16"/>
        <v>Sandra – Gerber – OK Kapela</v>
      </c>
      <c r="L360" s="41" t="str">
        <f t="shared" si="17"/>
        <v>Sandra – Gerber</v>
      </c>
      <c r="N360" s="97"/>
      <c r="O360" s="98"/>
      <c r="P360" s="99"/>
    </row>
    <row r="361" spans="2:16" x14ac:dyDescent="0.25">
      <c r="B361" s="97">
        <v>1261</v>
      </c>
      <c r="C361" s="98" t="s">
        <v>2438</v>
      </c>
      <c r="D361" s="98" t="s">
        <v>2437</v>
      </c>
      <c r="E361" s="98" t="s">
        <v>1014</v>
      </c>
      <c r="F361" s="99" t="s">
        <v>2333</v>
      </c>
      <c r="H361" s="41" t="str">
        <f t="shared" si="15"/>
        <v>Lana – Gerjević – OK Kapela – Ž35</v>
      </c>
      <c r="J361" s="41" t="str">
        <f t="shared" si="16"/>
        <v>Lana – Gerjević – OK Kapela</v>
      </c>
      <c r="L361" s="41" t="str">
        <f t="shared" si="17"/>
        <v>Lana – Gerjević</v>
      </c>
      <c r="N361" s="97"/>
      <c r="O361" s="98"/>
      <c r="P361" s="99"/>
    </row>
    <row r="362" spans="2:16" x14ac:dyDescent="0.25">
      <c r="B362" s="97">
        <v>1357</v>
      </c>
      <c r="C362" s="98" t="s">
        <v>1660</v>
      </c>
      <c r="D362" s="98" t="s">
        <v>3142</v>
      </c>
      <c r="E362" s="98" t="s">
        <v>1014</v>
      </c>
      <c r="F362" s="99" t="s">
        <v>2333</v>
      </c>
      <c r="H362" s="41" t="str">
        <f t="shared" si="15"/>
        <v>Saša – Glagolić – OK Kapela – Ž35</v>
      </c>
      <c r="J362" s="41" t="str">
        <f t="shared" si="16"/>
        <v>Saša – Glagolić – OK Kapela</v>
      </c>
      <c r="L362" s="41" t="str">
        <f t="shared" si="17"/>
        <v>Saša – Glagolić</v>
      </c>
      <c r="N362" s="97"/>
      <c r="O362" s="98"/>
      <c r="P362" s="99"/>
    </row>
    <row r="363" spans="2:16" x14ac:dyDescent="0.25">
      <c r="B363" s="97">
        <v>1867</v>
      </c>
      <c r="C363" s="98" t="s">
        <v>3143</v>
      </c>
      <c r="D363" s="98" t="s">
        <v>3144</v>
      </c>
      <c r="E363" s="98" t="s">
        <v>1014</v>
      </c>
      <c r="F363" s="99" t="s">
        <v>2463</v>
      </c>
      <c r="H363" s="41" t="str">
        <f t="shared" si="15"/>
        <v>Beata Adrianna – Glinska – OK Kapela – Ž45</v>
      </c>
      <c r="J363" s="41" t="str">
        <f t="shared" si="16"/>
        <v>Beata Adrianna – Glinska – OK Kapela</v>
      </c>
      <c r="L363" s="41" t="str">
        <f t="shared" si="17"/>
        <v>Beata Adrianna – Glinska</v>
      </c>
      <c r="N363" s="97"/>
      <c r="O363" s="98"/>
      <c r="P363" s="99"/>
    </row>
    <row r="364" spans="2:16" x14ac:dyDescent="0.25">
      <c r="B364" s="97">
        <v>1857</v>
      </c>
      <c r="C364" s="98" t="s">
        <v>2922</v>
      </c>
      <c r="D364" s="98" t="s">
        <v>3145</v>
      </c>
      <c r="E364" s="98" t="s">
        <v>1014</v>
      </c>
      <c r="F364" s="99" t="s">
        <v>2333</v>
      </c>
      <c r="H364" s="41" t="str">
        <f t="shared" si="15"/>
        <v>Hana – Glušica – OK Kapela – Ž35</v>
      </c>
      <c r="J364" s="41" t="str">
        <f t="shared" si="16"/>
        <v>Hana – Glušica – OK Kapela</v>
      </c>
      <c r="L364" s="41" t="str">
        <f t="shared" si="17"/>
        <v>Hana – Glušica</v>
      </c>
      <c r="N364" s="97"/>
      <c r="O364" s="98"/>
      <c r="P364" s="99"/>
    </row>
    <row r="365" spans="2:16" x14ac:dyDescent="0.25">
      <c r="B365" s="97">
        <v>1268</v>
      </c>
      <c r="C365" s="98" t="s">
        <v>2471</v>
      </c>
      <c r="D365" s="98" t="s">
        <v>3146</v>
      </c>
      <c r="E365" s="98" t="s">
        <v>1014</v>
      </c>
      <c r="F365" s="99" t="s">
        <v>2463</v>
      </c>
      <c r="H365" s="41" t="str">
        <f t="shared" si="15"/>
        <v>Marija – Gradečak Galović – OK Kapela – Ž45</v>
      </c>
      <c r="J365" s="41" t="str">
        <f t="shared" si="16"/>
        <v>Marija – Gradečak Galović – OK Kapela</v>
      </c>
      <c r="L365" s="41" t="str">
        <f t="shared" si="17"/>
        <v>Marija – Gradečak Galović</v>
      </c>
      <c r="N365" s="97"/>
      <c r="O365" s="98"/>
      <c r="P365" s="99"/>
    </row>
    <row r="366" spans="2:16" x14ac:dyDescent="0.25">
      <c r="B366" s="97">
        <v>1347</v>
      </c>
      <c r="C366" s="98" t="s">
        <v>3147</v>
      </c>
      <c r="D366" s="98" t="s">
        <v>3148</v>
      </c>
      <c r="E366" s="98" t="s">
        <v>1014</v>
      </c>
      <c r="F366" s="99" t="s">
        <v>2252</v>
      </c>
      <c r="H366" s="41" t="str">
        <f t="shared" si="15"/>
        <v>Nela – Gross – OK Kapela – Ž21</v>
      </c>
      <c r="J366" s="41" t="str">
        <f t="shared" si="16"/>
        <v>Nela – Gross – OK Kapela</v>
      </c>
      <c r="L366" s="41" t="str">
        <f t="shared" si="17"/>
        <v>Nela – Gross</v>
      </c>
      <c r="N366" s="97"/>
      <c r="O366" s="98"/>
      <c r="P366" s="99"/>
    </row>
    <row r="367" spans="2:16" x14ac:dyDescent="0.25">
      <c r="B367" s="97">
        <v>1378</v>
      </c>
      <c r="C367" s="98" t="s">
        <v>2194</v>
      </c>
      <c r="D367" s="98" t="s">
        <v>2193</v>
      </c>
      <c r="E367" s="98" t="s">
        <v>1014</v>
      </c>
      <c r="F367" s="99" t="s">
        <v>2108</v>
      </c>
      <c r="H367" s="41" t="str">
        <f t="shared" si="15"/>
        <v>Mare – Gršković – OK Kapela – Ž16</v>
      </c>
      <c r="J367" s="41" t="str">
        <f t="shared" si="16"/>
        <v>Mare – Gršković – OK Kapela</v>
      </c>
      <c r="L367" s="41" t="str">
        <f t="shared" si="17"/>
        <v>Mare – Gršković</v>
      </c>
      <c r="N367" s="97"/>
      <c r="O367" s="98"/>
      <c r="P367" s="99"/>
    </row>
    <row r="368" spans="2:16" x14ac:dyDescent="0.25">
      <c r="B368" s="97">
        <v>1205</v>
      </c>
      <c r="C368" s="98" t="s">
        <v>1054</v>
      </c>
      <c r="D368" s="98" t="s">
        <v>3149</v>
      </c>
      <c r="E368" s="98" t="s">
        <v>1014</v>
      </c>
      <c r="F368" s="99" t="s">
        <v>1313</v>
      </c>
      <c r="H368" s="41" t="str">
        <f t="shared" si="15"/>
        <v>Ivan – Gverić – OK Kapela – M35</v>
      </c>
      <c r="J368" s="41" t="str">
        <f t="shared" si="16"/>
        <v>Ivan – Gverić – OK Kapela</v>
      </c>
      <c r="L368" s="41" t="str">
        <f t="shared" si="17"/>
        <v>Ivan – Gverić</v>
      </c>
      <c r="N368" s="97"/>
      <c r="O368" s="98"/>
      <c r="P368" s="99"/>
    </row>
    <row r="369" spans="2:16" x14ac:dyDescent="0.25">
      <c r="B369" s="97">
        <v>1554</v>
      </c>
      <c r="C369" s="98" t="s">
        <v>1460</v>
      </c>
      <c r="D369" s="98" t="s">
        <v>3150</v>
      </c>
      <c r="E369" s="98" t="s">
        <v>1014</v>
      </c>
      <c r="F369" s="99" t="s">
        <v>1488</v>
      </c>
      <c r="H369" s="41" t="str">
        <f t="shared" si="15"/>
        <v>Damir – Hercigonja – OK Kapela – M45</v>
      </c>
      <c r="J369" s="41" t="str">
        <f t="shared" si="16"/>
        <v>Damir – Hercigonja – OK Kapela</v>
      </c>
      <c r="L369" s="41" t="str">
        <f t="shared" si="17"/>
        <v>Damir – Hercigonja</v>
      </c>
      <c r="N369" s="97"/>
      <c r="O369" s="98"/>
      <c r="P369" s="99"/>
    </row>
    <row r="370" spans="2:16" x14ac:dyDescent="0.25">
      <c r="B370" s="97">
        <v>1467</v>
      </c>
      <c r="C370" s="98" t="s">
        <v>2937</v>
      </c>
      <c r="D370" s="98" t="s">
        <v>3150</v>
      </c>
      <c r="E370" s="98" t="s">
        <v>1014</v>
      </c>
      <c r="F370" s="99" t="s">
        <v>2108</v>
      </c>
      <c r="H370" s="41" t="str">
        <f t="shared" si="15"/>
        <v>Lucija – Hercigonja – OK Kapela – Ž16</v>
      </c>
      <c r="J370" s="41" t="str">
        <f t="shared" si="16"/>
        <v>Lucija – Hercigonja – OK Kapela</v>
      </c>
      <c r="L370" s="41" t="str">
        <f t="shared" si="17"/>
        <v>Lucija – Hercigonja</v>
      </c>
      <c r="N370" s="97"/>
      <c r="O370" s="98"/>
      <c r="P370" s="99"/>
    </row>
    <row r="371" spans="2:16" x14ac:dyDescent="0.25">
      <c r="B371" s="97">
        <v>1437</v>
      </c>
      <c r="C371" s="98" t="s">
        <v>3014</v>
      </c>
      <c r="D371" s="98" t="s">
        <v>3150</v>
      </c>
      <c r="E371" s="98" t="s">
        <v>1014</v>
      </c>
      <c r="F371" s="99" t="s">
        <v>2215</v>
      </c>
      <c r="H371" s="41" t="str">
        <f t="shared" si="15"/>
        <v>Pia – Hercigonja – OK Kapela – Ž20</v>
      </c>
      <c r="J371" s="41" t="str">
        <f t="shared" si="16"/>
        <v>Pia – Hercigonja – OK Kapela</v>
      </c>
      <c r="L371" s="41" t="str">
        <f t="shared" si="17"/>
        <v>Pia – Hercigonja</v>
      </c>
      <c r="N371" s="97"/>
      <c r="O371" s="98"/>
      <c r="P371" s="99"/>
    </row>
    <row r="372" spans="2:16" x14ac:dyDescent="0.25">
      <c r="B372" s="97">
        <v>1861</v>
      </c>
      <c r="C372" s="98" t="s">
        <v>3151</v>
      </c>
      <c r="D372" s="98" t="s">
        <v>2281</v>
      </c>
      <c r="E372" s="98" t="s">
        <v>1014</v>
      </c>
      <c r="F372" s="99" t="s">
        <v>864</v>
      </c>
      <c r="H372" s="41" t="str">
        <f t="shared" si="15"/>
        <v>Andraž – Hribar – OK Kapela – M21</v>
      </c>
      <c r="J372" s="41" t="str">
        <f t="shared" si="16"/>
        <v>Andraž – Hribar – OK Kapela</v>
      </c>
      <c r="L372" s="41" t="str">
        <f t="shared" si="17"/>
        <v>Andraž – Hribar</v>
      </c>
      <c r="N372" s="97"/>
      <c r="O372" s="98"/>
      <c r="P372" s="99"/>
    </row>
    <row r="373" spans="2:16" x14ac:dyDescent="0.25">
      <c r="B373" s="97">
        <v>1961</v>
      </c>
      <c r="C373" s="98" t="s">
        <v>987</v>
      </c>
      <c r="D373" s="98" t="s">
        <v>2281</v>
      </c>
      <c r="E373" s="98" t="s">
        <v>1014</v>
      </c>
      <c r="F373" s="99"/>
      <c r="H373" s="41" t="str">
        <f t="shared" si="15"/>
        <v>Dominik – Hribar – OK Kapela</v>
      </c>
      <c r="J373" s="41" t="str">
        <f t="shared" si="16"/>
        <v>Dominik – Hribar – OK Kapela</v>
      </c>
      <c r="L373" s="41" t="str">
        <f t="shared" si="17"/>
        <v>Dominik – Hribar</v>
      </c>
      <c r="N373" s="97"/>
      <c r="O373" s="98"/>
      <c r="P373" s="99"/>
    </row>
    <row r="374" spans="2:16" x14ac:dyDescent="0.25">
      <c r="B374" s="97">
        <v>1954</v>
      </c>
      <c r="C374" s="98" t="s">
        <v>2414</v>
      </c>
      <c r="D374" s="98" t="s">
        <v>3152</v>
      </c>
      <c r="E374" s="98" t="s">
        <v>1014</v>
      </c>
      <c r="F374" s="99" t="s">
        <v>2252</v>
      </c>
      <c r="H374" s="41" t="str">
        <f t="shared" si="15"/>
        <v>Iva – Hruškar – OK Kapela – Ž21</v>
      </c>
      <c r="J374" s="41" t="str">
        <f t="shared" si="16"/>
        <v>Iva – Hruškar – OK Kapela</v>
      </c>
      <c r="L374" s="41" t="str">
        <f t="shared" si="17"/>
        <v>Iva – Hruškar</v>
      </c>
      <c r="N374" s="97"/>
      <c r="O374" s="98"/>
      <c r="P374" s="99"/>
    </row>
    <row r="375" spans="2:16" x14ac:dyDescent="0.25">
      <c r="B375" s="97">
        <v>1865</v>
      </c>
      <c r="C375" s="98" t="s">
        <v>2910</v>
      </c>
      <c r="D375" s="98" t="s">
        <v>3153</v>
      </c>
      <c r="E375" s="98" t="s">
        <v>1014</v>
      </c>
      <c r="F375" s="99" t="s">
        <v>2463</v>
      </c>
      <c r="H375" s="41" t="str">
        <f t="shared" si="15"/>
        <v>Željka – Ilijašev – OK Kapela – Ž45</v>
      </c>
      <c r="J375" s="41" t="str">
        <f t="shared" si="16"/>
        <v>Željka – Ilijašev – OK Kapela</v>
      </c>
      <c r="L375" s="41" t="str">
        <f t="shared" si="17"/>
        <v>Željka – Ilijašev</v>
      </c>
      <c r="N375" s="97"/>
      <c r="O375" s="98"/>
      <c r="P375" s="99"/>
    </row>
    <row r="376" spans="2:16" x14ac:dyDescent="0.25">
      <c r="B376" s="97">
        <v>1792</v>
      </c>
      <c r="C376" s="98" t="s">
        <v>3154</v>
      </c>
      <c r="D376" s="98" t="s">
        <v>2990</v>
      </c>
      <c r="E376" s="98" t="s">
        <v>1014</v>
      </c>
      <c r="F376" s="99"/>
      <c r="H376" s="41" t="str">
        <f t="shared" si="15"/>
        <v>Ružica – Jakopec – OK Kapela</v>
      </c>
      <c r="J376" s="41" t="str">
        <f t="shared" si="16"/>
        <v>Ružica – Jakopec – OK Kapela</v>
      </c>
      <c r="L376" s="41" t="str">
        <f t="shared" si="17"/>
        <v>Ružica – Jakopec</v>
      </c>
      <c r="N376" s="97"/>
      <c r="O376" s="98"/>
      <c r="P376" s="99"/>
    </row>
    <row r="377" spans="2:16" x14ac:dyDescent="0.25">
      <c r="B377" s="97">
        <v>1128</v>
      </c>
      <c r="C377" s="98" t="s">
        <v>2471</v>
      </c>
      <c r="D377" s="98" t="s">
        <v>2470</v>
      </c>
      <c r="E377" s="98" t="s">
        <v>1014</v>
      </c>
      <c r="F377" s="99" t="s">
        <v>2463</v>
      </c>
      <c r="H377" s="41" t="str">
        <f t="shared" si="15"/>
        <v>Marija – Jazvić Mioković – OK Kapela – Ž45</v>
      </c>
      <c r="J377" s="41" t="str">
        <f t="shared" si="16"/>
        <v>Marija – Jazvić Mioković – OK Kapela</v>
      </c>
      <c r="L377" s="41" t="str">
        <f t="shared" si="17"/>
        <v>Marija – Jazvić Mioković</v>
      </c>
      <c r="N377" s="97"/>
      <c r="O377" s="98"/>
      <c r="P377" s="99"/>
    </row>
    <row r="378" spans="2:16" x14ac:dyDescent="0.25">
      <c r="B378" s="97">
        <v>1514</v>
      </c>
      <c r="C378" s="98" t="s">
        <v>1009</v>
      </c>
      <c r="D378" s="98" t="s">
        <v>1008</v>
      </c>
      <c r="E378" s="98" t="s">
        <v>1014</v>
      </c>
      <c r="F378" s="99" t="s">
        <v>864</v>
      </c>
      <c r="H378" s="41" t="str">
        <f t="shared" si="15"/>
        <v>Ivor – Jelić – OK Kapela – M21</v>
      </c>
      <c r="J378" s="41" t="str">
        <f t="shared" si="16"/>
        <v>Ivor – Jelić – OK Kapela</v>
      </c>
      <c r="L378" s="41" t="str">
        <f t="shared" si="17"/>
        <v>Ivor – Jelić</v>
      </c>
      <c r="N378" s="97"/>
      <c r="O378" s="98"/>
      <c r="P378" s="99"/>
    </row>
    <row r="379" spans="2:16" x14ac:dyDescent="0.25">
      <c r="B379" s="97">
        <v>1188</v>
      </c>
      <c r="C379" s="98" t="s">
        <v>1673</v>
      </c>
      <c r="D379" s="98" t="s">
        <v>1008</v>
      </c>
      <c r="E379" s="98" t="s">
        <v>1014</v>
      </c>
      <c r="F379" s="99" t="s">
        <v>1614</v>
      </c>
      <c r="H379" s="41" t="str">
        <f t="shared" si="15"/>
        <v>Mladen – Jelić – OK Kapela – M55</v>
      </c>
      <c r="J379" s="41" t="str">
        <f t="shared" si="16"/>
        <v>Mladen – Jelić – OK Kapela</v>
      </c>
      <c r="L379" s="41" t="str">
        <f t="shared" si="17"/>
        <v>Mladen – Jelić</v>
      </c>
      <c r="N379" s="97"/>
      <c r="O379" s="98"/>
      <c r="P379" s="99"/>
    </row>
    <row r="380" spans="2:16" x14ac:dyDescent="0.25">
      <c r="B380" s="97">
        <v>1465</v>
      </c>
      <c r="C380" s="98" t="s">
        <v>3155</v>
      </c>
      <c r="D380" s="98" t="s">
        <v>3156</v>
      </c>
      <c r="E380" s="98" t="s">
        <v>1014</v>
      </c>
      <c r="F380" s="99" t="s">
        <v>2252</v>
      </c>
      <c r="H380" s="41" t="str">
        <f t="shared" si="15"/>
        <v>Olga – Jerković Perić – OK Kapela – Ž21</v>
      </c>
      <c r="J380" s="41" t="str">
        <f t="shared" si="16"/>
        <v>Olga – Jerković Perić – OK Kapela</v>
      </c>
      <c r="L380" s="41" t="str">
        <f t="shared" si="17"/>
        <v>Olga – Jerković Perić</v>
      </c>
      <c r="N380" s="97"/>
      <c r="O380" s="98"/>
      <c r="P380" s="99"/>
    </row>
    <row r="381" spans="2:16" x14ac:dyDescent="0.25">
      <c r="B381" s="97">
        <v>1955</v>
      </c>
      <c r="C381" s="98" t="s">
        <v>1054</v>
      </c>
      <c r="D381" s="98" t="s">
        <v>3157</v>
      </c>
      <c r="E381" s="98" t="s">
        <v>1014</v>
      </c>
      <c r="F381" s="99" t="s">
        <v>1313</v>
      </c>
      <c r="H381" s="41" t="str">
        <f t="shared" si="15"/>
        <v>Ivan – Juričić – OK Kapela – M35</v>
      </c>
      <c r="J381" s="41" t="str">
        <f t="shared" si="16"/>
        <v>Ivan – Juričić – OK Kapela</v>
      </c>
      <c r="L381" s="41" t="str">
        <f t="shared" si="17"/>
        <v>Ivan – Juričić</v>
      </c>
      <c r="N381" s="97"/>
      <c r="O381" s="98"/>
      <c r="P381" s="99"/>
    </row>
    <row r="382" spans="2:16" x14ac:dyDescent="0.25">
      <c r="B382" s="97">
        <v>1081</v>
      </c>
      <c r="C382" s="98" t="s">
        <v>1164</v>
      </c>
      <c r="D382" s="98" t="s">
        <v>3158</v>
      </c>
      <c r="E382" s="98" t="s">
        <v>1014</v>
      </c>
      <c r="F382" s="99" t="s">
        <v>864</v>
      </c>
      <c r="H382" s="41" t="str">
        <f t="shared" si="15"/>
        <v>Vedran – Kaldi – OK Kapela – M21</v>
      </c>
      <c r="J382" s="41" t="str">
        <f t="shared" si="16"/>
        <v>Vedran – Kaldi – OK Kapela</v>
      </c>
      <c r="L382" s="41" t="str">
        <f t="shared" si="17"/>
        <v>Vedran – Kaldi</v>
      </c>
      <c r="N382" s="97"/>
      <c r="O382" s="98"/>
      <c r="P382" s="99"/>
    </row>
    <row r="383" spans="2:16" x14ac:dyDescent="0.25">
      <c r="B383" s="97">
        <v>1184</v>
      </c>
      <c r="C383" s="98" t="s">
        <v>2935</v>
      </c>
      <c r="D383" s="98" t="s">
        <v>3159</v>
      </c>
      <c r="E383" s="98" t="s">
        <v>1014</v>
      </c>
      <c r="F383" s="99" t="s">
        <v>2333</v>
      </c>
      <c r="H383" s="41" t="str">
        <f t="shared" si="15"/>
        <v>Irena – Kasaš Spasić – OK Kapela – Ž35</v>
      </c>
      <c r="J383" s="41" t="str">
        <f t="shared" si="16"/>
        <v>Irena – Kasaš Spasić – OK Kapela</v>
      </c>
      <c r="L383" s="41" t="str">
        <f t="shared" si="17"/>
        <v>Irena – Kasaš Spasić</v>
      </c>
      <c r="N383" s="97"/>
      <c r="O383" s="98"/>
      <c r="P383" s="99"/>
    </row>
    <row r="384" spans="2:16" x14ac:dyDescent="0.25">
      <c r="B384" s="97">
        <v>1232</v>
      </c>
      <c r="C384" s="98" t="s">
        <v>2988</v>
      </c>
      <c r="D384" s="98" t="s">
        <v>3160</v>
      </c>
      <c r="E384" s="98" t="s">
        <v>1014</v>
      </c>
      <c r="F384" s="99" t="s">
        <v>2463</v>
      </c>
      <c r="H384" s="41" t="str">
        <f t="shared" si="15"/>
        <v>Tamara – Kefeček – OK Kapela – Ž45</v>
      </c>
      <c r="J384" s="41" t="str">
        <f t="shared" si="16"/>
        <v>Tamara – Kefeček – OK Kapela</v>
      </c>
      <c r="L384" s="41" t="str">
        <f t="shared" si="17"/>
        <v>Tamara – Kefeček</v>
      </c>
      <c r="N384" s="97"/>
      <c r="O384" s="98"/>
      <c r="P384" s="99"/>
    </row>
    <row r="385" spans="2:16" x14ac:dyDescent="0.25">
      <c r="B385" s="97">
        <v>1871</v>
      </c>
      <c r="C385" s="98" t="s">
        <v>3161</v>
      </c>
      <c r="D385" s="98" t="s">
        <v>3162</v>
      </c>
      <c r="E385" s="98" t="s">
        <v>1014</v>
      </c>
      <c r="F385" s="99" t="s">
        <v>1313</v>
      </c>
      <c r="H385" s="41" t="str">
        <f t="shared" si="15"/>
        <v>Vjekoslav – Klarić – OK Kapela – M35</v>
      </c>
      <c r="J385" s="41" t="str">
        <f t="shared" si="16"/>
        <v>Vjekoslav – Klarić – OK Kapela</v>
      </c>
      <c r="L385" s="41" t="str">
        <f t="shared" si="17"/>
        <v>Vjekoslav – Klarić</v>
      </c>
      <c r="N385" s="97"/>
      <c r="O385" s="98"/>
      <c r="P385" s="99"/>
    </row>
    <row r="386" spans="2:16" x14ac:dyDescent="0.25">
      <c r="B386" s="97">
        <v>1483</v>
      </c>
      <c r="C386" s="98" t="s">
        <v>2088</v>
      </c>
      <c r="D386" s="98" t="s">
        <v>3163</v>
      </c>
      <c r="E386" s="98" t="s">
        <v>1014</v>
      </c>
      <c r="F386" s="99" t="s">
        <v>2252</v>
      </c>
      <c r="H386" s="41" t="str">
        <f t="shared" si="15"/>
        <v>Ines – Kos – OK Kapela – Ž21</v>
      </c>
      <c r="J386" s="41" t="str">
        <f t="shared" si="16"/>
        <v>Ines – Kos – OK Kapela</v>
      </c>
      <c r="L386" s="41" t="str">
        <f t="shared" si="17"/>
        <v>Ines – Kos</v>
      </c>
      <c r="N386" s="97"/>
      <c r="O386" s="98"/>
      <c r="P386" s="99"/>
    </row>
    <row r="387" spans="2:16" x14ac:dyDescent="0.25">
      <c r="B387" s="97">
        <v>1204</v>
      </c>
      <c r="C387" s="98" t="s">
        <v>2166</v>
      </c>
      <c r="D387" s="98" t="s">
        <v>2165</v>
      </c>
      <c r="E387" s="98" t="s">
        <v>1014</v>
      </c>
      <c r="F387" s="99" t="s">
        <v>2108</v>
      </c>
      <c r="H387" s="41" t="str">
        <f t="shared" si="15"/>
        <v>Wanda – Kovač – OK Kapela – Ž16</v>
      </c>
      <c r="J387" s="41" t="str">
        <f t="shared" si="16"/>
        <v>Wanda – Kovač – OK Kapela</v>
      </c>
      <c r="L387" s="41" t="str">
        <f t="shared" si="17"/>
        <v>Wanda – Kovač</v>
      </c>
      <c r="N387" s="97"/>
      <c r="O387" s="98"/>
      <c r="P387" s="99"/>
    </row>
    <row r="388" spans="2:16" x14ac:dyDescent="0.25">
      <c r="B388" s="97">
        <v>1150</v>
      </c>
      <c r="C388" s="98" t="s">
        <v>3164</v>
      </c>
      <c r="D388" s="98" t="s">
        <v>3165</v>
      </c>
      <c r="E388" s="98" t="s">
        <v>1014</v>
      </c>
      <c r="F388" s="99" t="s">
        <v>1313</v>
      </c>
      <c r="H388" s="41" t="str">
        <f t="shared" si="15"/>
        <v>Dragan – Kovačević – OK Kapela – M35</v>
      </c>
      <c r="J388" s="41" t="str">
        <f t="shared" si="16"/>
        <v>Dragan – Kovačević – OK Kapela</v>
      </c>
      <c r="L388" s="41" t="str">
        <f t="shared" si="17"/>
        <v>Dragan – Kovačević</v>
      </c>
      <c r="N388" s="97"/>
      <c r="O388" s="98"/>
      <c r="P388" s="99"/>
    </row>
    <row r="389" spans="2:16" x14ac:dyDescent="0.25">
      <c r="B389" s="97">
        <v>1541</v>
      </c>
      <c r="C389" s="98" t="s">
        <v>2172</v>
      </c>
      <c r="D389" s="98" t="s">
        <v>3166</v>
      </c>
      <c r="E389" s="98" t="s">
        <v>1014</v>
      </c>
      <c r="F389" s="99" t="s">
        <v>2333</v>
      </c>
      <c r="H389" s="41" t="str">
        <f t="shared" si="15"/>
        <v>Monika – Kovaljesko – OK Kapela – Ž35</v>
      </c>
      <c r="J389" s="41" t="str">
        <f t="shared" si="16"/>
        <v>Monika – Kovaljesko – OK Kapela</v>
      </c>
      <c r="L389" s="41" t="str">
        <f t="shared" si="17"/>
        <v>Monika – Kovaljesko</v>
      </c>
      <c r="N389" s="97"/>
      <c r="O389" s="98"/>
      <c r="P389" s="99"/>
    </row>
    <row r="390" spans="2:16" x14ac:dyDescent="0.25">
      <c r="B390" s="97">
        <v>1331</v>
      </c>
      <c r="C390" s="98" t="s">
        <v>3167</v>
      </c>
      <c r="D390" s="98" t="s">
        <v>3168</v>
      </c>
      <c r="E390" s="98" t="s">
        <v>1014</v>
      </c>
      <c r="F390" s="99" t="s">
        <v>2333</v>
      </c>
      <c r="H390" s="41" t="str">
        <f t="shared" si="15"/>
        <v>Aida – Krkić Drobić – OK Kapela – Ž35</v>
      </c>
      <c r="J390" s="41" t="str">
        <f t="shared" si="16"/>
        <v>Aida – Krkić Drobić – OK Kapela</v>
      </c>
      <c r="L390" s="41" t="str">
        <f t="shared" si="17"/>
        <v>Aida – Krkić Drobić</v>
      </c>
      <c r="N390" s="97"/>
      <c r="O390" s="98"/>
      <c r="P390" s="99"/>
    </row>
    <row r="391" spans="2:16" x14ac:dyDescent="0.25">
      <c r="B391" s="97">
        <v>1265</v>
      </c>
      <c r="C391" s="98" t="s">
        <v>3169</v>
      </c>
      <c r="D391" s="98" t="s">
        <v>3170</v>
      </c>
      <c r="E391" s="98" t="s">
        <v>1014</v>
      </c>
      <c r="F391" s="99" t="s">
        <v>2252</v>
      </c>
      <c r="H391" s="41" t="str">
        <f t="shared" si="15"/>
        <v>Dorotea – Kutleša – OK Kapela – Ž21</v>
      </c>
      <c r="J391" s="41" t="str">
        <f t="shared" si="16"/>
        <v>Dorotea – Kutleša – OK Kapela</v>
      </c>
      <c r="L391" s="41" t="str">
        <f t="shared" si="17"/>
        <v>Dorotea – Kutleša</v>
      </c>
      <c r="N391" s="97"/>
      <c r="O391" s="98"/>
      <c r="P391" s="99"/>
    </row>
    <row r="392" spans="2:16" x14ac:dyDescent="0.25">
      <c r="B392" s="97">
        <v>1476</v>
      </c>
      <c r="C392" s="98" t="s">
        <v>2379</v>
      </c>
      <c r="D392" s="98" t="s">
        <v>3171</v>
      </c>
      <c r="E392" s="98" t="s">
        <v>1014</v>
      </c>
      <c r="F392" s="99" t="s">
        <v>2333</v>
      </c>
      <c r="H392" s="41" t="str">
        <f t="shared" si="15"/>
        <v>Sandra – Latinger – OK Kapela – Ž35</v>
      </c>
      <c r="J392" s="41" t="str">
        <f t="shared" si="16"/>
        <v>Sandra – Latinger – OK Kapela</v>
      </c>
      <c r="L392" s="41" t="str">
        <f t="shared" si="17"/>
        <v>Sandra – Latinger</v>
      </c>
      <c r="N392" s="97"/>
      <c r="O392" s="98"/>
      <c r="P392" s="99"/>
    </row>
    <row r="393" spans="2:16" x14ac:dyDescent="0.25">
      <c r="B393" s="97">
        <v>1135</v>
      </c>
      <c r="C393" s="98" t="s">
        <v>3172</v>
      </c>
      <c r="D393" s="98" t="s">
        <v>3173</v>
      </c>
      <c r="E393" s="98" t="s">
        <v>1014</v>
      </c>
      <c r="F393" s="99" t="s">
        <v>2333</v>
      </c>
      <c r="H393" s="41" t="str">
        <f t="shared" si="15"/>
        <v>Slađana – Lučić – OK Kapela – Ž35</v>
      </c>
      <c r="J393" s="41" t="str">
        <f t="shared" si="16"/>
        <v>Slađana – Lučić – OK Kapela</v>
      </c>
      <c r="L393" s="41" t="str">
        <f t="shared" si="17"/>
        <v>Slađana – Lučić</v>
      </c>
      <c r="N393" s="97"/>
      <c r="O393" s="98"/>
      <c r="P393" s="99"/>
    </row>
    <row r="394" spans="2:16" x14ac:dyDescent="0.25">
      <c r="B394" s="97">
        <v>1302</v>
      </c>
      <c r="C394" s="98" t="s">
        <v>1536</v>
      </c>
      <c r="D394" s="98" t="s">
        <v>3174</v>
      </c>
      <c r="E394" s="98" t="s">
        <v>1014</v>
      </c>
      <c r="F394" s="99" t="s">
        <v>1488</v>
      </c>
      <c r="H394" s="41" t="str">
        <f t="shared" si="15"/>
        <v>Domagoj – Malović – OK Kapela – M45</v>
      </c>
      <c r="J394" s="41" t="str">
        <f t="shared" si="16"/>
        <v>Domagoj – Malović – OK Kapela</v>
      </c>
      <c r="L394" s="41" t="str">
        <f t="shared" si="17"/>
        <v>Domagoj – Malović</v>
      </c>
      <c r="N394" s="97"/>
      <c r="O394" s="98"/>
      <c r="P394" s="99"/>
    </row>
    <row r="395" spans="2:16" x14ac:dyDescent="0.25">
      <c r="B395" s="97">
        <v>1948</v>
      </c>
      <c r="C395" s="98" t="s">
        <v>1054</v>
      </c>
      <c r="D395" s="98" t="s">
        <v>3174</v>
      </c>
      <c r="E395" s="98" t="s">
        <v>1014</v>
      </c>
      <c r="F395" s="99" t="s">
        <v>1313</v>
      </c>
      <c r="H395" s="41" t="str">
        <f t="shared" ref="H395:H458" si="18">IF(C395="","",C395) &amp; IF(D395="",""," – " &amp; D395) &amp; IF(E395="",""," – " &amp; E395) &amp; IF(F395="",""," – " &amp; F395)</f>
        <v>Ivan – Malović – OK Kapela – M35</v>
      </c>
      <c r="J395" s="41" t="str">
        <f t="shared" ref="J395:J458" si="19">IF(C395="","",C395) &amp; IF(D395="",""," – " &amp; D395) &amp; IF(E395="",""," – " &amp; E395)</f>
        <v>Ivan – Malović – OK Kapela</v>
      </c>
      <c r="L395" s="41" t="str">
        <f t="shared" ref="L395:L458" si="20">IF(C395="","",C395) &amp; IF(D395="",""," – " &amp; D395)</f>
        <v>Ivan – Malović</v>
      </c>
      <c r="N395" s="97"/>
      <c r="O395" s="98"/>
      <c r="P395" s="99"/>
    </row>
    <row r="396" spans="2:16" x14ac:dyDescent="0.25">
      <c r="B396" s="97">
        <v>1488</v>
      </c>
      <c r="C396" s="98" t="s">
        <v>2097</v>
      </c>
      <c r="D396" s="98" t="s">
        <v>3004</v>
      </c>
      <c r="E396" s="98" t="s">
        <v>1014</v>
      </c>
      <c r="F396" s="99" t="s">
        <v>2333</v>
      </c>
      <c r="H396" s="41" t="str">
        <f t="shared" si="18"/>
        <v>Ana – Mandić – OK Kapela – Ž35</v>
      </c>
      <c r="J396" s="41" t="str">
        <f t="shared" si="19"/>
        <v>Ana – Mandić – OK Kapela</v>
      </c>
      <c r="L396" s="41" t="str">
        <f t="shared" si="20"/>
        <v>Ana – Mandić</v>
      </c>
      <c r="N396" s="97"/>
      <c r="O396" s="98"/>
      <c r="P396" s="99"/>
    </row>
    <row r="397" spans="2:16" x14ac:dyDescent="0.25">
      <c r="B397" s="97">
        <v>2008</v>
      </c>
      <c r="C397" s="98" t="s">
        <v>2414</v>
      </c>
      <c r="D397" s="98" t="s">
        <v>3175</v>
      </c>
      <c r="E397" s="98" t="s">
        <v>1014</v>
      </c>
      <c r="F397" s="99"/>
      <c r="H397" s="41" t="str">
        <f t="shared" si="18"/>
        <v>Iva – Marjanović – OK Kapela</v>
      </c>
      <c r="J397" s="41" t="str">
        <f t="shared" si="19"/>
        <v>Iva – Marjanović – OK Kapela</v>
      </c>
      <c r="L397" s="41" t="str">
        <f t="shared" si="20"/>
        <v>Iva – Marjanović</v>
      </c>
      <c r="N397" s="97"/>
      <c r="O397" s="98"/>
      <c r="P397" s="99"/>
    </row>
    <row r="398" spans="2:16" x14ac:dyDescent="0.25">
      <c r="B398" s="97">
        <v>1866</v>
      </c>
      <c r="C398" s="98" t="s">
        <v>2342</v>
      </c>
      <c r="D398" s="98" t="s">
        <v>542</v>
      </c>
      <c r="E398" s="98" t="s">
        <v>1014</v>
      </c>
      <c r="F398" s="99" t="s">
        <v>2252</v>
      </c>
      <c r="H398" s="41" t="str">
        <f t="shared" si="18"/>
        <v>Martina – Martin – OK Kapela – Ž21</v>
      </c>
      <c r="J398" s="41" t="str">
        <f t="shared" si="19"/>
        <v>Martina – Martin – OK Kapela</v>
      </c>
      <c r="L398" s="41" t="str">
        <f t="shared" si="20"/>
        <v>Martina – Martin</v>
      </c>
      <c r="N398" s="97"/>
      <c r="O398" s="98"/>
      <c r="P398" s="99"/>
    </row>
    <row r="399" spans="2:16" x14ac:dyDescent="0.25">
      <c r="B399" s="97">
        <v>1108</v>
      </c>
      <c r="C399" s="98" t="s">
        <v>542</v>
      </c>
      <c r="D399" s="98" t="s">
        <v>1425</v>
      </c>
      <c r="E399" s="98" t="s">
        <v>1014</v>
      </c>
      <c r="F399" s="99" t="s">
        <v>619</v>
      </c>
      <c r="H399" s="41" t="str">
        <f t="shared" si="18"/>
        <v>Martin – Meštrović – OK Kapela – M16</v>
      </c>
      <c r="J399" s="41" t="str">
        <f t="shared" si="19"/>
        <v>Martin – Meštrović – OK Kapela</v>
      </c>
      <c r="L399" s="41" t="str">
        <f t="shared" si="20"/>
        <v>Martin – Meštrović</v>
      </c>
      <c r="N399" s="97"/>
      <c r="O399" s="98"/>
      <c r="P399" s="99"/>
    </row>
    <row r="400" spans="2:16" x14ac:dyDescent="0.25">
      <c r="B400" s="97">
        <v>1367</v>
      </c>
      <c r="C400" s="98" t="s">
        <v>1101</v>
      </c>
      <c r="D400" s="98" t="s">
        <v>1425</v>
      </c>
      <c r="E400" s="98" t="s">
        <v>1014</v>
      </c>
      <c r="F400" s="99" t="s">
        <v>1313</v>
      </c>
      <c r="H400" s="41" t="str">
        <f t="shared" si="18"/>
        <v>Tomislav – Meštrović – OK Kapela – M35</v>
      </c>
      <c r="J400" s="41" t="str">
        <f t="shared" si="19"/>
        <v>Tomislav – Meštrović – OK Kapela</v>
      </c>
      <c r="L400" s="41" t="str">
        <f t="shared" si="20"/>
        <v>Tomislav – Meštrović</v>
      </c>
      <c r="N400" s="97"/>
      <c r="O400" s="98"/>
      <c r="P400" s="99"/>
    </row>
    <row r="401" spans="2:16" x14ac:dyDescent="0.25">
      <c r="B401" s="97">
        <v>1786</v>
      </c>
      <c r="C401" s="98" t="s">
        <v>2363</v>
      </c>
      <c r="D401" s="98" t="s">
        <v>3176</v>
      </c>
      <c r="E401" s="98" t="s">
        <v>1014</v>
      </c>
      <c r="F401" s="99" t="s">
        <v>2252</v>
      </c>
      <c r="H401" s="41" t="str">
        <f t="shared" si="18"/>
        <v>Ivana – Mikulinjak – OK Kapela – Ž21</v>
      </c>
      <c r="J401" s="41" t="str">
        <f t="shared" si="19"/>
        <v>Ivana – Mikulinjak – OK Kapela</v>
      </c>
      <c r="L401" s="41" t="str">
        <f t="shared" si="20"/>
        <v>Ivana – Mikulinjak</v>
      </c>
      <c r="N401" s="97"/>
      <c r="O401" s="98"/>
      <c r="P401" s="99"/>
    </row>
    <row r="402" spans="2:16" x14ac:dyDescent="0.25">
      <c r="B402" s="97">
        <v>1092</v>
      </c>
      <c r="C402" s="98" t="s">
        <v>2937</v>
      </c>
      <c r="D402" s="98" t="s">
        <v>3177</v>
      </c>
      <c r="E402" s="98" t="s">
        <v>1014</v>
      </c>
      <c r="F402" s="99" t="s">
        <v>2333</v>
      </c>
      <c r="H402" s="41" t="str">
        <f t="shared" si="18"/>
        <v>Lucija – Milas – OK Kapela – Ž35</v>
      </c>
      <c r="J402" s="41" t="str">
        <f t="shared" si="19"/>
        <v>Lucija – Milas – OK Kapela</v>
      </c>
      <c r="L402" s="41" t="str">
        <f t="shared" si="20"/>
        <v>Lucija – Milas</v>
      </c>
      <c r="N402" s="97"/>
      <c r="O402" s="98"/>
      <c r="P402" s="99"/>
    </row>
    <row r="403" spans="2:16" x14ac:dyDescent="0.25">
      <c r="B403" s="97">
        <v>1964</v>
      </c>
      <c r="C403" s="98" t="s">
        <v>2379</v>
      </c>
      <c r="D403" s="98" t="s">
        <v>3178</v>
      </c>
      <c r="E403" s="98" t="s">
        <v>1014</v>
      </c>
      <c r="F403" s="99"/>
      <c r="H403" s="41" t="str">
        <f t="shared" si="18"/>
        <v>Sandra – Miletić – OK Kapela</v>
      </c>
      <c r="J403" s="41" t="str">
        <f t="shared" si="19"/>
        <v>Sandra – Miletić – OK Kapela</v>
      </c>
      <c r="L403" s="41" t="str">
        <f t="shared" si="20"/>
        <v>Sandra – Miletić</v>
      </c>
      <c r="N403" s="97"/>
      <c r="O403" s="98"/>
      <c r="P403" s="99"/>
    </row>
    <row r="404" spans="2:16" x14ac:dyDescent="0.25">
      <c r="B404" s="97">
        <v>1754</v>
      </c>
      <c r="C404" s="98" t="s">
        <v>2142</v>
      </c>
      <c r="D404" s="98" t="s">
        <v>2401</v>
      </c>
      <c r="E404" s="98" t="s">
        <v>1014</v>
      </c>
      <c r="F404" s="99"/>
      <c r="H404" s="41" t="str">
        <f t="shared" si="18"/>
        <v>Ira – Miličević – OK Kapela</v>
      </c>
      <c r="J404" s="41" t="str">
        <f t="shared" si="19"/>
        <v>Ira – Miličević – OK Kapela</v>
      </c>
      <c r="L404" s="41" t="str">
        <f t="shared" si="20"/>
        <v>Ira – Miličević</v>
      </c>
      <c r="N404" s="97"/>
      <c r="O404" s="98"/>
      <c r="P404" s="99"/>
    </row>
    <row r="405" spans="2:16" x14ac:dyDescent="0.25">
      <c r="B405" s="97">
        <v>1430</v>
      </c>
      <c r="C405" s="98" t="s">
        <v>1628</v>
      </c>
      <c r="D405" s="98" t="s">
        <v>1627</v>
      </c>
      <c r="E405" s="98" t="s">
        <v>1014</v>
      </c>
      <c r="F405" s="99" t="s">
        <v>1614</v>
      </c>
      <c r="H405" s="41" t="str">
        <f t="shared" si="18"/>
        <v>Mile – Mioković – OK Kapela – M55</v>
      </c>
      <c r="J405" s="41" t="str">
        <f t="shared" si="19"/>
        <v>Mile – Mioković – OK Kapela</v>
      </c>
      <c r="L405" s="41" t="str">
        <f t="shared" si="20"/>
        <v>Mile – Mioković</v>
      </c>
      <c r="N405" s="97"/>
      <c r="O405" s="98"/>
      <c r="P405" s="99"/>
    </row>
    <row r="406" spans="2:16" x14ac:dyDescent="0.25">
      <c r="B406" s="97">
        <v>1243</v>
      </c>
      <c r="C406" s="98" t="s">
        <v>2159</v>
      </c>
      <c r="D406" s="98" t="s">
        <v>1627</v>
      </c>
      <c r="E406" s="98" t="s">
        <v>1014</v>
      </c>
      <c r="F406" s="99" t="s">
        <v>2108</v>
      </c>
      <c r="H406" s="41" t="str">
        <f t="shared" si="18"/>
        <v>Nina – Mioković – OK Kapela – Ž16</v>
      </c>
      <c r="J406" s="41" t="str">
        <f t="shared" si="19"/>
        <v>Nina – Mioković – OK Kapela</v>
      </c>
      <c r="L406" s="41" t="str">
        <f t="shared" si="20"/>
        <v>Nina – Mioković</v>
      </c>
      <c r="N406" s="97"/>
      <c r="O406" s="98"/>
      <c r="P406" s="99"/>
    </row>
    <row r="407" spans="2:16" x14ac:dyDescent="0.25">
      <c r="B407" s="97">
        <v>1516</v>
      </c>
      <c r="C407" s="98" t="s">
        <v>427</v>
      </c>
      <c r="D407" s="98" t="s">
        <v>3179</v>
      </c>
      <c r="E407" s="98" t="s">
        <v>1014</v>
      </c>
      <c r="F407" s="99" t="s">
        <v>1488</v>
      </c>
      <c r="H407" s="41" t="str">
        <f t="shared" si="18"/>
        <v>Mario – Nimac – OK Kapela – M45</v>
      </c>
      <c r="J407" s="41" t="str">
        <f t="shared" si="19"/>
        <v>Mario – Nimac – OK Kapela</v>
      </c>
      <c r="L407" s="41" t="str">
        <f t="shared" si="20"/>
        <v>Mario – Nimac</v>
      </c>
      <c r="N407" s="97"/>
      <c r="O407" s="98"/>
      <c r="P407" s="99"/>
    </row>
    <row r="408" spans="2:16" x14ac:dyDescent="0.25">
      <c r="B408" s="97">
        <v>1787</v>
      </c>
      <c r="C408" s="98" t="s">
        <v>3180</v>
      </c>
      <c r="D408" s="98" t="s">
        <v>3181</v>
      </c>
      <c r="E408" s="98" t="s">
        <v>1014</v>
      </c>
      <c r="F408" s="99" t="s">
        <v>1488</v>
      </c>
      <c r="H408" s="41" t="str">
        <f t="shared" si="18"/>
        <v>Silvije – Nosić – OK Kapela – M45</v>
      </c>
      <c r="J408" s="41" t="str">
        <f t="shared" si="19"/>
        <v>Silvije – Nosić – OK Kapela</v>
      </c>
      <c r="L408" s="41" t="str">
        <f t="shared" si="20"/>
        <v>Silvije – Nosić</v>
      </c>
      <c r="N408" s="97"/>
      <c r="O408" s="98"/>
      <c r="P408" s="99"/>
    </row>
    <row r="409" spans="2:16" x14ac:dyDescent="0.25">
      <c r="B409" s="97">
        <v>1258</v>
      </c>
      <c r="C409" s="98" t="s">
        <v>3182</v>
      </c>
      <c r="D409" s="98" t="s">
        <v>3183</v>
      </c>
      <c r="E409" s="98" t="s">
        <v>1014</v>
      </c>
      <c r="F409" s="99" t="s">
        <v>2108</v>
      </c>
      <c r="H409" s="41" t="str">
        <f t="shared" si="18"/>
        <v>Anja Vita – Ogorelec – OK Kapela – Ž16</v>
      </c>
      <c r="J409" s="41" t="str">
        <f t="shared" si="19"/>
        <v>Anja Vita – Ogorelec – OK Kapela</v>
      </c>
      <c r="L409" s="41" t="str">
        <f t="shared" si="20"/>
        <v>Anja Vita – Ogorelec</v>
      </c>
      <c r="N409" s="97"/>
      <c r="O409" s="98"/>
      <c r="P409" s="99"/>
    </row>
    <row r="410" spans="2:16" x14ac:dyDescent="0.25">
      <c r="B410" s="97">
        <v>1670</v>
      </c>
      <c r="C410" s="98" t="s">
        <v>3172</v>
      </c>
      <c r="D410" s="98" t="s">
        <v>3184</v>
      </c>
      <c r="E410" s="98" t="s">
        <v>1014</v>
      </c>
      <c r="F410" s="99" t="s">
        <v>2333</v>
      </c>
      <c r="H410" s="41" t="str">
        <f t="shared" si="18"/>
        <v>Slađana – Ovčarić – OK Kapela – Ž35</v>
      </c>
      <c r="J410" s="41" t="str">
        <f t="shared" si="19"/>
        <v>Slađana – Ovčarić – OK Kapela</v>
      </c>
      <c r="L410" s="41" t="str">
        <f t="shared" si="20"/>
        <v>Slađana – Ovčarić</v>
      </c>
      <c r="N410" s="97"/>
      <c r="O410" s="98"/>
      <c r="P410" s="99"/>
    </row>
    <row r="411" spans="2:16" x14ac:dyDescent="0.25">
      <c r="B411" s="97">
        <v>2001</v>
      </c>
      <c r="C411" s="98" t="s">
        <v>1388</v>
      </c>
      <c r="D411" s="98" t="s">
        <v>3185</v>
      </c>
      <c r="E411" s="98" t="s">
        <v>1014</v>
      </c>
      <c r="F411" s="99"/>
      <c r="H411" s="41" t="str">
        <f t="shared" si="18"/>
        <v>Nikola – Ožanić – OK Kapela</v>
      </c>
      <c r="J411" s="41" t="str">
        <f t="shared" si="19"/>
        <v>Nikola – Ožanić – OK Kapela</v>
      </c>
      <c r="L411" s="41" t="str">
        <f t="shared" si="20"/>
        <v>Nikola – Ožanić</v>
      </c>
      <c r="N411" s="97"/>
      <c r="O411" s="98"/>
      <c r="P411" s="99"/>
    </row>
    <row r="412" spans="2:16" x14ac:dyDescent="0.25">
      <c r="B412" s="97">
        <v>1212</v>
      </c>
      <c r="C412" s="98" t="s">
        <v>3155</v>
      </c>
      <c r="D412" s="98" t="s">
        <v>3186</v>
      </c>
      <c r="E412" s="98" t="s">
        <v>1014</v>
      </c>
      <c r="F412" s="99" t="s">
        <v>2333</v>
      </c>
      <c r="H412" s="41" t="str">
        <f t="shared" si="18"/>
        <v>Olga – Pajnić – OK Kapela – Ž35</v>
      </c>
      <c r="J412" s="41" t="str">
        <f t="shared" si="19"/>
        <v>Olga – Pajnić – OK Kapela</v>
      </c>
      <c r="L412" s="41" t="str">
        <f t="shared" si="20"/>
        <v>Olga – Pajnić</v>
      </c>
      <c r="N412" s="97"/>
      <c r="O412" s="98"/>
      <c r="P412" s="99"/>
    </row>
    <row r="413" spans="2:16" x14ac:dyDescent="0.25">
      <c r="B413" s="97">
        <v>2041</v>
      </c>
      <c r="C413" s="98" t="s">
        <v>3187</v>
      </c>
      <c r="D413" s="98" t="s">
        <v>3188</v>
      </c>
      <c r="E413" s="98" t="s">
        <v>1014</v>
      </c>
      <c r="F413" s="99" t="s">
        <v>1488</v>
      </c>
      <c r="H413" s="41" t="str">
        <f t="shared" si="18"/>
        <v>Aljoša – Parotat – OK Kapela – M45</v>
      </c>
      <c r="J413" s="41" t="str">
        <f t="shared" si="19"/>
        <v>Aljoša – Parotat – OK Kapela</v>
      </c>
      <c r="L413" s="41" t="str">
        <f t="shared" si="20"/>
        <v>Aljoša – Parotat</v>
      </c>
      <c r="N413" s="97"/>
      <c r="O413" s="98"/>
      <c r="P413" s="99"/>
    </row>
    <row r="414" spans="2:16" x14ac:dyDescent="0.25">
      <c r="B414" s="97">
        <v>1294</v>
      </c>
      <c r="C414" s="98" t="s">
        <v>3189</v>
      </c>
      <c r="D414" s="98" t="s">
        <v>3190</v>
      </c>
      <c r="E414" s="98" t="s">
        <v>1014</v>
      </c>
      <c r="F414" s="99" t="s">
        <v>864</v>
      </c>
      <c r="H414" s="41" t="str">
        <f t="shared" si="18"/>
        <v>Krunoslav – Peh – OK Kapela – M21</v>
      </c>
      <c r="J414" s="41" t="str">
        <f t="shared" si="19"/>
        <v>Krunoslav – Peh – OK Kapela</v>
      </c>
      <c r="L414" s="41" t="str">
        <f t="shared" si="20"/>
        <v>Krunoslav – Peh</v>
      </c>
      <c r="N414" s="97"/>
      <c r="O414" s="98"/>
      <c r="P414" s="99"/>
    </row>
    <row r="415" spans="2:16" x14ac:dyDescent="0.25">
      <c r="B415" s="97">
        <v>1211</v>
      </c>
      <c r="C415" s="98" t="s">
        <v>1591</v>
      </c>
      <c r="D415" s="98" t="s">
        <v>1590</v>
      </c>
      <c r="E415" s="98" t="s">
        <v>1014</v>
      </c>
      <c r="F415" s="99" t="s">
        <v>1488</v>
      </c>
      <c r="H415" s="41" t="str">
        <f t="shared" si="18"/>
        <v>Ivan Ivo – Penić – OK Kapela – M45</v>
      </c>
      <c r="J415" s="41" t="str">
        <f t="shared" si="19"/>
        <v>Ivan Ivo – Penić – OK Kapela</v>
      </c>
      <c r="L415" s="41" t="str">
        <f t="shared" si="20"/>
        <v>Ivan Ivo – Penić</v>
      </c>
      <c r="N415" s="97"/>
      <c r="O415" s="98"/>
      <c r="P415" s="99"/>
    </row>
    <row r="416" spans="2:16" x14ac:dyDescent="0.25">
      <c r="B416" s="97">
        <v>1019</v>
      </c>
      <c r="C416" s="98" t="s">
        <v>2224</v>
      </c>
      <c r="D416" s="98" t="s">
        <v>3072</v>
      </c>
      <c r="E416" s="98" t="s">
        <v>1014</v>
      </c>
      <c r="F416" s="99" t="s">
        <v>2585</v>
      </c>
      <c r="H416" s="41" t="str">
        <f t="shared" si="18"/>
        <v>Jelena – Perić – OK Kapela – Ž55</v>
      </c>
      <c r="J416" s="41" t="str">
        <f t="shared" si="19"/>
        <v>Jelena – Perić – OK Kapela</v>
      </c>
      <c r="L416" s="41" t="str">
        <f t="shared" si="20"/>
        <v>Jelena – Perić</v>
      </c>
      <c r="N416" s="97"/>
      <c r="O416" s="98"/>
      <c r="P416" s="99"/>
    </row>
    <row r="417" spans="2:16" x14ac:dyDescent="0.25">
      <c r="B417" s="97">
        <v>1962</v>
      </c>
      <c r="C417" s="98" t="s">
        <v>2414</v>
      </c>
      <c r="D417" s="98" t="s">
        <v>3191</v>
      </c>
      <c r="E417" s="98" t="s">
        <v>1014</v>
      </c>
      <c r="F417" s="99"/>
      <c r="H417" s="41" t="str">
        <f t="shared" si="18"/>
        <v>Iva – Pintur – OK Kapela</v>
      </c>
      <c r="J417" s="41" t="str">
        <f t="shared" si="19"/>
        <v>Iva – Pintur – OK Kapela</v>
      </c>
      <c r="L417" s="41" t="str">
        <f t="shared" si="20"/>
        <v>Iva – Pintur</v>
      </c>
      <c r="N417" s="97"/>
      <c r="O417" s="98"/>
      <c r="P417" s="99"/>
    </row>
    <row r="418" spans="2:16" x14ac:dyDescent="0.25">
      <c r="B418" s="97">
        <v>2042</v>
      </c>
      <c r="C418" s="98" t="s">
        <v>2414</v>
      </c>
      <c r="D418" s="98" t="s">
        <v>3191</v>
      </c>
      <c r="E418" s="98" t="s">
        <v>1014</v>
      </c>
      <c r="F418" s="99" t="s">
        <v>2333</v>
      </c>
      <c r="H418" s="41" t="str">
        <f t="shared" si="18"/>
        <v>Iva – Pintur – OK Kapela – Ž35</v>
      </c>
      <c r="J418" s="41" t="str">
        <f t="shared" si="19"/>
        <v>Iva – Pintur – OK Kapela</v>
      </c>
      <c r="L418" s="41" t="str">
        <f t="shared" si="20"/>
        <v>Iva – Pintur</v>
      </c>
      <c r="N418" s="97"/>
      <c r="O418" s="103"/>
      <c r="P418" s="99"/>
    </row>
    <row r="419" spans="2:16" x14ac:dyDescent="0.25">
      <c r="B419" s="97">
        <v>1560</v>
      </c>
      <c r="C419" s="98" t="s">
        <v>2584</v>
      </c>
      <c r="D419" s="98" t="s">
        <v>3192</v>
      </c>
      <c r="E419" s="98" t="s">
        <v>1014</v>
      </c>
      <c r="F419" s="99" t="s">
        <v>2333</v>
      </c>
      <c r="H419" s="41" t="str">
        <f t="shared" si="18"/>
        <v>Maja – Pirija – OK Kapela – Ž35</v>
      </c>
      <c r="J419" s="41" t="str">
        <f t="shared" si="19"/>
        <v>Maja – Pirija – OK Kapela</v>
      </c>
      <c r="L419" s="41" t="str">
        <f t="shared" si="20"/>
        <v>Maja – Pirija</v>
      </c>
      <c r="N419" s="97"/>
      <c r="O419" s="98"/>
      <c r="P419" s="99"/>
    </row>
    <row r="420" spans="2:16" x14ac:dyDescent="0.25">
      <c r="B420" s="97">
        <v>1222</v>
      </c>
      <c r="C420" s="98" t="s">
        <v>3024</v>
      </c>
      <c r="D420" s="98" t="s">
        <v>2955</v>
      </c>
      <c r="E420" s="98" t="s">
        <v>1014</v>
      </c>
      <c r="F420" s="99" t="s">
        <v>2333</v>
      </c>
      <c r="H420" s="41" t="str">
        <f t="shared" si="18"/>
        <v>Antea – Popović – OK Kapela – Ž35</v>
      </c>
      <c r="J420" s="41" t="str">
        <f t="shared" si="19"/>
        <v>Antea – Popović – OK Kapela</v>
      </c>
      <c r="L420" s="41" t="str">
        <f t="shared" si="20"/>
        <v>Antea – Popović</v>
      </c>
      <c r="N420" s="97"/>
      <c r="O420" s="98"/>
      <c r="P420" s="99"/>
    </row>
    <row r="421" spans="2:16" x14ac:dyDescent="0.25">
      <c r="B421" s="97">
        <v>1500</v>
      </c>
      <c r="C421" s="98" t="s">
        <v>1054</v>
      </c>
      <c r="D421" s="98" t="s">
        <v>3193</v>
      </c>
      <c r="E421" s="98" t="s">
        <v>1014</v>
      </c>
      <c r="F421" s="99" t="s">
        <v>1488</v>
      </c>
      <c r="H421" s="41" t="str">
        <f t="shared" si="18"/>
        <v>Ivan – Posinjak – OK Kapela – M45</v>
      </c>
      <c r="J421" s="41" t="str">
        <f t="shared" si="19"/>
        <v>Ivan – Posinjak – OK Kapela</v>
      </c>
      <c r="L421" s="41" t="str">
        <f t="shared" si="20"/>
        <v>Ivan – Posinjak</v>
      </c>
      <c r="N421" s="97"/>
      <c r="O421" s="98"/>
      <c r="P421" s="99"/>
    </row>
    <row r="422" spans="2:16" x14ac:dyDescent="0.25">
      <c r="B422" s="97">
        <v>1869</v>
      </c>
      <c r="C422" s="98" t="s">
        <v>3194</v>
      </c>
      <c r="D422" s="98" t="s">
        <v>3195</v>
      </c>
      <c r="E422" s="98" t="s">
        <v>1014</v>
      </c>
      <c r="F422" s="99" t="s">
        <v>2333</v>
      </c>
      <c r="H422" s="41" t="str">
        <f t="shared" si="18"/>
        <v>Nataša – Preis-Bedenik – OK Kapela – Ž35</v>
      </c>
      <c r="J422" s="41" t="str">
        <f t="shared" si="19"/>
        <v>Nataša – Preis-Bedenik – OK Kapela</v>
      </c>
      <c r="L422" s="41" t="str">
        <f t="shared" si="20"/>
        <v>Nataša – Preis-Bedenik</v>
      </c>
      <c r="N422" s="97"/>
      <c r="O422" s="98"/>
      <c r="P422" s="99"/>
    </row>
    <row r="423" spans="2:16" x14ac:dyDescent="0.25">
      <c r="B423" s="97">
        <v>1350</v>
      </c>
      <c r="C423" s="98" t="s">
        <v>1370</v>
      </c>
      <c r="D423" s="98" t="s">
        <v>3196</v>
      </c>
      <c r="E423" s="98" t="s">
        <v>1014</v>
      </c>
      <c r="F423" s="99" t="s">
        <v>1313</v>
      </c>
      <c r="H423" s="41" t="str">
        <f t="shared" si="18"/>
        <v>Branimir – Putniković – OK Kapela – M35</v>
      </c>
      <c r="J423" s="41" t="str">
        <f t="shared" si="19"/>
        <v>Branimir – Putniković – OK Kapela</v>
      </c>
      <c r="L423" s="41" t="str">
        <f t="shared" si="20"/>
        <v>Branimir – Putniković</v>
      </c>
      <c r="N423" s="97"/>
      <c r="O423" s="98"/>
      <c r="P423" s="99"/>
    </row>
    <row r="424" spans="2:16" x14ac:dyDescent="0.25">
      <c r="B424" s="97">
        <v>1363</v>
      </c>
      <c r="C424" s="98" t="s">
        <v>1709</v>
      </c>
      <c r="D424" s="98" t="s">
        <v>1708</v>
      </c>
      <c r="E424" s="98" t="s">
        <v>1014</v>
      </c>
      <c r="F424" s="99" t="s">
        <v>1614</v>
      </c>
      <c r="H424" s="41" t="str">
        <f t="shared" si="18"/>
        <v>Darko – Raškaj – OK Kapela – M55</v>
      </c>
      <c r="J424" s="41" t="str">
        <f t="shared" si="19"/>
        <v>Darko – Raškaj – OK Kapela</v>
      </c>
      <c r="L424" s="41" t="str">
        <f t="shared" si="20"/>
        <v>Darko – Raškaj</v>
      </c>
      <c r="N424" s="97"/>
      <c r="O424" s="98"/>
      <c r="P424" s="99"/>
    </row>
    <row r="425" spans="2:16" x14ac:dyDescent="0.25">
      <c r="B425" s="97">
        <v>1546</v>
      </c>
      <c r="C425" s="98" t="s">
        <v>2906</v>
      </c>
      <c r="D425" s="98" t="s">
        <v>3197</v>
      </c>
      <c r="E425" s="98" t="s">
        <v>1014</v>
      </c>
      <c r="F425" s="99" t="s">
        <v>1313</v>
      </c>
      <c r="H425" s="41" t="str">
        <f t="shared" si="18"/>
        <v>Goran – Rihter – OK Kapela – M35</v>
      </c>
      <c r="J425" s="41" t="str">
        <f t="shared" si="19"/>
        <v>Goran – Rihter – OK Kapela</v>
      </c>
      <c r="L425" s="41" t="str">
        <f t="shared" si="20"/>
        <v>Goran – Rihter</v>
      </c>
      <c r="N425" s="97"/>
      <c r="O425" s="98"/>
      <c r="P425" s="99"/>
    </row>
    <row r="426" spans="2:16" x14ac:dyDescent="0.25">
      <c r="B426" s="97">
        <v>1788</v>
      </c>
      <c r="C426" s="98" t="s">
        <v>1612</v>
      </c>
      <c r="D426" s="98" t="s">
        <v>3198</v>
      </c>
      <c r="E426" s="98" t="s">
        <v>1014</v>
      </c>
      <c r="F426" s="99" t="s">
        <v>1488</v>
      </c>
      <c r="H426" s="41" t="str">
        <f t="shared" si="18"/>
        <v>Dario – Rocco – OK Kapela – M45</v>
      </c>
      <c r="J426" s="41" t="str">
        <f t="shared" si="19"/>
        <v>Dario – Rocco – OK Kapela</v>
      </c>
      <c r="L426" s="41" t="str">
        <f t="shared" si="20"/>
        <v>Dario – Rocco</v>
      </c>
      <c r="N426" s="97"/>
      <c r="O426" s="98"/>
      <c r="P426" s="99"/>
    </row>
    <row r="427" spans="2:16" x14ac:dyDescent="0.25">
      <c r="B427" s="97">
        <v>1789</v>
      </c>
      <c r="C427" s="98" t="s">
        <v>987</v>
      </c>
      <c r="D427" s="98" t="s">
        <v>3199</v>
      </c>
      <c r="E427" s="98" t="s">
        <v>1014</v>
      </c>
      <c r="F427" s="99"/>
      <c r="H427" s="41" t="str">
        <f t="shared" si="18"/>
        <v>Dominik – Sabljak – OK Kapela</v>
      </c>
      <c r="J427" s="41" t="str">
        <f t="shared" si="19"/>
        <v>Dominik – Sabljak – OK Kapela</v>
      </c>
      <c r="L427" s="41" t="str">
        <f t="shared" si="20"/>
        <v>Dominik – Sabljak</v>
      </c>
      <c r="N427" s="97"/>
      <c r="O427" s="98"/>
      <c r="P427" s="99"/>
    </row>
    <row r="428" spans="2:16" x14ac:dyDescent="0.25">
      <c r="B428" s="97">
        <v>1790</v>
      </c>
      <c r="C428" s="98" t="s">
        <v>1164</v>
      </c>
      <c r="D428" s="98" t="s">
        <v>3200</v>
      </c>
      <c r="E428" s="98" t="s">
        <v>1014</v>
      </c>
      <c r="F428" s="99"/>
      <c r="H428" s="41" t="str">
        <f t="shared" si="18"/>
        <v>Vedran – Sabljić – OK Kapela</v>
      </c>
      <c r="J428" s="41" t="str">
        <f t="shared" si="19"/>
        <v>Vedran – Sabljić – OK Kapela</v>
      </c>
      <c r="L428" s="41" t="str">
        <f t="shared" si="20"/>
        <v>Vedran – Sabljić</v>
      </c>
      <c r="N428" s="97"/>
      <c r="O428" s="98"/>
      <c r="P428" s="99"/>
    </row>
    <row r="429" spans="2:16" x14ac:dyDescent="0.25">
      <c r="B429" s="97">
        <v>1479</v>
      </c>
      <c r="C429" s="98" t="s">
        <v>1612</v>
      </c>
      <c r="D429" s="98" t="s">
        <v>3201</v>
      </c>
      <c r="E429" s="98" t="s">
        <v>1014</v>
      </c>
      <c r="F429" s="99" t="s">
        <v>1614</v>
      </c>
      <c r="H429" s="41" t="str">
        <f t="shared" si="18"/>
        <v>Dario – Sekušak – OK Kapela – M55</v>
      </c>
      <c r="J429" s="41" t="str">
        <f t="shared" si="19"/>
        <v>Dario – Sekušak – OK Kapela</v>
      </c>
      <c r="L429" s="41" t="str">
        <f t="shared" si="20"/>
        <v>Dario – Sekušak</v>
      </c>
      <c r="N429" s="97"/>
      <c r="O429" s="98"/>
      <c r="P429" s="99"/>
    </row>
    <row r="430" spans="2:16" x14ac:dyDescent="0.25">
      <c r="B430" s="97">
        <v>2179</v>
      </c>
      <c r="C430" s="98" t="s">
        <v>2906</v>
      </c>
      <c r="D430" s="98" t="s">
        <v>3202</v>
      </c>
      <c r="E430" s="98" t="s">
        <v>1014</v>
      </c>
      <c r="F430" s="99" t="s">
        <v>1614</v>
      </c>
      <c r="H430" s="41" t="str">
        <f t="shared" si="18"/>
        <v>Goran – Šeremet – OK Kapela – M55</v>
      </c>
      <c r="J430" s="41" t="str">
        <f t="shared" si="19"/>
        <v>Goran – Šeremet – OK Kapela</v>
      </c>
      <c r="L430" s="41" t="str">
        <f t="shared" si="20"/>
        <v>Goran – Šeremet</v>
      </c>
      <c r="N430" s="97"/>
      <c r="O430" s="98"/>
      <c r="P430" s="99"/>
    </row>
    <row r="431" spans="2:16" x14ac:dyDescent="0.25">
      <c r="B431" s="97">
        <v>1565</v>
      </c>
      <c r="C431" s="98" t="s">
        <v>2363</v>
      </c>
      <c r="D431" s="98" t="s">
        <v>3203</v>
      </c>
      <c r="E431" s="98" t="s">
        <v>1014</v>
      </c>
      <c r="F431" s="99" t="s">
        <v>2333</v>
      </c>
      <c r="H431" s="41" t="str">
        <f t="shared" si="18"/>
        <v>Ivana – Sertić – OK Kapela – Ž35</v>
      </c>
      <c r="J431" s="41" t="str">
        <f t="shared" si="19"/>
        <v>Ivana – Sertić – OK Kapela</v>
      </c>
      <c r="L431" s="41" t="str">
        <f t="shared" si="20"/>
        <v>Ivana – Sertić</v>
      </c>
      <c r="N431" s="97"/>
      <c r="O431" s="98"/>
      <c r="P431" s="99"/>
    </row>
    <row r="432" spans="2:16" x14ac:dyDescent="0.25">
      <c r="B432" s="97">
        <v>1791</v>
      </c>
      <c r="C432" s="98" t="s">
        <v>2097</v>
      </c>
      <c r="D432" s="98" t="s">
        <v>3204</v>
      </c>
      <c r="E432" s="98" t="s">
        <v>1014</v>
      </c>
      <c r="F432" s="99" t="s">
        <v>2333</v>
      </c>
      <c r="H432" s="41" t="str">
        <f t="shared" si="18"/>
        <v>Ana – Simon – OK Kapela – Ž35</v>
      </c>
      <c r="J432" s="41" t="str">
        <f t="shared" si="19"/>
        <v>Ana – Simon – OK Kapela</v>
      </c>
      <c r="L432" s="41" t="str">
        <f t="shared" si="20"/>
        <v>Ana – Simon</v>
      </c>
      <c r="N432" s="97"/>
      <c r="O432" s="98"/>
      <c r="P432" s="99"/>
    </row>
    <row r="433" spans="2:16" x14ac:dyDescent="0.25">
      <c r="B433" s="97">
        <v>1963</v>
      </c>
      <c r="C433" s="98" t="s">
        <v>2097</v>
      </c>
      <c r="D433" s="98" t="s">
        <v>3205</v>
      </c>
      <c r="E433" s="98" t="s">
        <v>1014</v>
      </c>
      <c r="F433" s="99"/>
      <c r="H433" s="41" t="str">
        <f t="shared" si="18"/>
        <v>Ana – Šiprak Stastny – OK Kapela</v>
      </c>
      <c r="J433" s="41" t="str">
        <f t="shared" si="19"/>
        <v>Ana – Šiprak Stastny – OK Kapela</v>
      </c>
      <c r="L433" s="41" t="str">
        <f t="shared" si="20"/>
        <v>Ana – Šiprak Stastny</v>
      </c>
      <c r="N433" s="97"/>
      <c r="O433" s="98"/>
      <c r="P433" s="99"/>
    </row>
    <row r="434" spans="2:16" x14ac:dyDescent="0.25">
      <c r="B434" s="97">
        <v>2043</v>
      </c>
      <c r="C434" s="98" t="s">
        <v>2097</v>
      </c>
      <c r="D434" s="98" t="s">
        <v>3205</v>
      </c>
      <c r="E434" s="98" t="s">
        <v>1014</v>
      </c>
      <c r="F434" s="99" t="s">
        <v>2463</v>
      </c>
      <c r="H434" s="41" t="str">
        <f t="shared" si="18"/>
        <v>Ana – Šiprak Stastny – OK Kapela – Ž45</v>
      </c>
      <c r="J434" s="41" t="str">
        <f t="shared" si="19"/>
        <v>Ana – Šiprak Stastny – OK Kapela</v>
      </c>
      <c r="L434" s="41" t="str">
        <f t="shared" si="20"/>
        <v>Ana – Šiprak Stastny</v>
      </c>
      <c r="N434" s="97"/>
      <c r="O434" s="98"/>
      <c r="P434" s="99"/>
    </row>
    <row r="435" spans="2:16" x14ac:dyDescent="0.25">
      <c r="B435" s="97">
        <v>1581</v>
      </c>
      <c r="C435" s="98" t="s">
        <v>1388</v>
      </c>
      <c r="D435" s="98" t="s">
        <v>3206</v>
      </c>
      <c r="E435" s="98" t="s">
        <v>1014</v>
      </c>
      <c r="F435" s="99" t="s">
        <v>1313</v>
      </c>
      <c r="H435" s="41" t="str">
        <f t="shared" si="18"/>
        <v>Nikola – Škorić – OK Kapela – M35</v>
      </c>
      <c r="J435" s="41" t="str">
        <f t="shared" si="19"/>
        <v>Nikola – Škorić – OK Kapela</v>
      </c>
      <c r="L435" s="41" t="str">
        <f t="shared" si="20"/>
        <v>Nikola – Škorić</v>
      </c>
      <c r="N435" s="97"/>
      <c r="O435" s="98"/>
      <c r="P435" s="99"/>
    </row>
    <row r="436" spans="2:16" x14ac:dyDescent="0.25">
      <c r="B436" s="97">
        <v>1417</v>
      </c>
      <c r="C436" s="98" t="s">
        <v>2943</v>
      </c>
      <c r="D436" s="98" t="s">
        <v>1915</v>
      </c>
      <c r="E436" s="98" t="s">
        <v>1014</v>
      </c>
      <c r="F436" s="99" t="s">
        <v>2463</v>
      </c>
      <c r="H436" s="41" t="str">
        <f t="shared" si="18"/>
        <v>Marina – Šojat – OK Kapela – Ž45</v>
      </c>
      <c r="J436" s="41" t="str">
        <f t="shared" si="19"/>
        <v>Marina – Šojat – OK Kapela</v>
      </c>
      <c r="L436" s="41" t="str">
        <f t="shared" si="20"/>
        <v>Marina – Šojat</v>
      </c>
      <c r="N436" s="97"/>
      <c r="O436" s="98"/>
      <c r="P436" s="99"/>
    </row>
    <row r="437" spans="2:16" x14ac:dyDescent="0.25">
      <c r="B437" s="97">
        <v>1282</v>
      </c>
      <c r="C437" s="98" t="s">
        <v>1524</v>
      </c>
      <c r="D437" s="98" t="s">
        <v>3207</v>
      </c>
      <c r="E437" s="98" t="s">
        <v>1014</v>
      </c>
      <c r="F437" s="99" t="s">
        <v>1313</v>
      </c>
      <c r="H437" s="41" t="str">
        <f t="shared" si="18"/>
        <v>Vladimir – Spasić – OK Kapela – M35</v>
      </c>
      <c r="J437" s="41" t="str">
        <f t="shared" si="19"/>
        <v>Vladimir – Spasić – OK Kapela</v>
      </c>
      <c r="L437" s="41" t="str">
        <f t="shared" si="20"/>
        <v>Vladimir – Spasić</v>
      </c>
      <c r="N437" s="97"/>
      <c r="O437" s="98"/>
      <c r="P437" s="99"/>
    </row>
    <row r="438" spans="2:16" x14ac:dyDescent="0.25">
      <c r="B438" s="97">
        <v>1358</v>
      </c>
      <c r="C438" s="98" t="s">
        <v>1721</v>
      </c>
      <c r="D438" s="98" t="s">
        <v>1720</v>
      </c>
      <c r="E438" s="98" t="s">
        <v>1014</v>
      </c>
      <c r="F438" s="99" t="s">
        <v>1614</v>
      </c>
      <c r="H438" s="41" t="str">
        <f t="shared" si="18"/>
        <v>Krešo – Špoljar – OK Kapela – M55</v>
      </c>
      <c r="J438" s="41" t="str">
        <f t="shared" si="19"/>
        <v>Krešo – Špoljar – OK Kapela</v>
      </c>
      <c r="L438" s="41" t="str">
        <f t="shared" si="20"/>
        <v>Krešo – Špoljar</v>
      </c>
      <c r="N438" s="97"/>
      <c r="O438" s="98"/>
      <c r="P438" s="99"/>
    </row>
    <row r="439" spans="2:16" x14ac:dyDescent="0.25">
      <c r="B439" s="97">
        <v>2006</v>
      </c>
      <c r="C439" s="98" t="s">
        <v>2471</v>
      </c>
      <c r="D439" s="98" t="s">
        <v>3208</v>
      </c>
      <c r="E439" s="98" t="s">
        <v>1014</v>
      </c>
      <c r="F439" s="99"/>
      <c r="H439" s="41" t="str">
        <f t="shared" si="18"/>
        <v>Marija – Stamać Ožanić – OK Kapela</v>
      </c>
      <c r="J439" s="41" t="str">
        <f t="shared" si="19"/>
        <v>Marija – Stamać Ožanić – OK Kapela</v>
      </c>
      <c r="L439" s="41" t="str">
        <f t="shared" si="20"/>
        <v>Marija – Stamać Ožanić</v>
      </c>
      <c r="N439" s="97"/>
      <c r="O439" s="98"/>
      <c r="P439" s="99"/>
    </row>
    <row r="440" spans="2:16" x14ac:dyDescent="0.25">
      <c r="B440" s="97">
        <v>1032</v>
      </c>
      <c r="C440" s="98" t="s">
        <v>3209</v>
      </c>
      <c r="D440" s="98" t="s">
        <v>3210</v>
      </c>
      <c r="E440" s="98" t="s">
        <v>1014</v>
      </c>
      <c r="F440" s="99" t="s">
        <v>2333</v>
      </c>
      <c r="H440" s="41" t="str">
        <f t="shared" si="18"/>
        <v>Suzana – Stanić – OK Kapela – Ž35</v>
      </c>
      <c r="J440" s="41" t="str">
        <f t="shared" si="19"/>
        <v>Suzana – Stanić – OK Kapela</v>
      </c>
      <c r="L440" s="41" t="str">
        <f t="shared" si="20"/>
        <v>Suzana – Stanić</v>
      </c>
      <c r="N440" s="97"/>
      <c r="O440" s="98"/>
      <c r="P440" s="99"/>
    </row>
    <row r="441" spans="2:16" x14ac:dyDescent="0.25">
      <c r="B441" s="97">
        <v>1348</v>
      </c>
      <c r="C441" s="98" t="s">
        <v>2949</v>
      </c>
      <c r="D441" s="98" t="s">
        <v>3211</v>
      </c>
      <c r="E441" s="98" t="s">
        <v>1014</v>
      </c>
      <c r="F441" s="99" t="s">
        <v>1313</v>
      </c>
      <c r="H441" s="41" t="str">
        <f t="shared" si="18"/>
        <v>Bruno – Stanković – OK Kapela – M35</v>
      </c>
      <c r="J441" s="41" t="str">
        <f t="shared" si="19"/>
        <v>Bruno – Stanković – OK Kapela</v>
      </c>
      <c r="L441" s="41" t="str">
        <f t="shared" si="20"/>
        <v>Bruno – Stanković</v>
      </c>
      <c r="N441" s="97"/>
      <c r="O441" s="98"/>
      <c r="P441" s="99"/>
    </row>
    <row r="442" spans="2:16" x14ac:dyDescent="0.25">
      <c r="B442" s="97">
        <v>1872</v>
      </c>
      <c r="C442" s="98" t="s">
        <v>2363</v>
      </c>
      <c r="D442" s="98" t="s">
        <v>3087</v>
      </c>
      <c r="E442" s="98" t="s">
        <v>1014</v>
      </c>
      <c r="F442" s="99" t="s">
        <v>2333</v>
      </c>
      <c r="H442" s="41" t="str">
        <f t="shared" si="18"/>
        <v>Ivana – Stankovski – OK Kapela – Ž35</v>
      </c>
      <c r="J442" s="41" t="str">
        <f t="shared" si="19"/>
        <v>Ivana – Stankovski – OK Kapela</v>
      </c>
      <c r="L442" s="41" t="str">
        <f t="shared" si="20"/>
        <v>Ivana – Stankovski</v>
      </c>
      <c r="N442" s="97"/>
      <c r="O442" s="98"/>
      <c r="P442" s="99"/>
    </row>
    <row r="443" spans="2:16" x14ac:dyDescent="0.25">
      <c r="B443" s="97">
        <v>1499</v>
      </c>
      <c r="C443" s="98" t="s">
        <v>2959</v>
      </c>
      <c r="D443" s="98" t="s">
        <v>3212</v>
      </c>
      <c r="E443" s="98" t="s">
        <v>1014</v>
      </c>
      <c r="F443" s="99" t="s">
        <v>1313</v>
      </c>
      <c r="H443" s="41" t="str">
        <f t="shared" si="18"/>
        <v>Vanja – Suhina – OK Kapela – M35</v>
      </c>
      <c r="J443" s="41" t="str">
        <f t="shared" si="19"/>
        <v>Vanja – Suhina – OK Kapela</v>
      </c>
      <c r="L443" s="41" t="str">
        <f t="shared" si="20"/>
        <v>Vanja – Suhina</v>
      </c>
      <c r="N443" s="97"/>
      <c r="O443" s="98"/>
      <c r="P443" s="99"/>
    </row>
    <row r="444" spans="2:16" x14ac:dyDescent="0.25">
      <c r="B444" s="97">
        <v>1487</v>
      </c>
      <c r="C444" s="98" t="s">
        <v>1709</v>
      </c>
      <c r="D444" s="98" t="s">
        <v>3213</v>
      </c>
      <c r="E444" s="98" t="s">
        <v>1014</v>
      </c>
      <c r="F444" s="99" t="s">
        <v>1313</v>
      </c>
      <c r="H444" s="41" t="str">
        <f t="shared" si="18"/>
        <v>Darko – Surjan – OK Kapela – M35</v>
      </c>
      <c r="J444" s="41" t="str">
        <f t="shared" si="19"/>
        <v>Darko – Surjan – OK Kapela</v>
      </c>
      <c r="L444" s="41" t="str">
        <f t="shared" si="20"/>
        <v>Darko – Surjan</v>
      </c>
      <c r="N444" s="97"/>
      <c r="O444" s="98"/>
      <c r="P444" s="99"/>
    </row>
    <row r="445" spans="2:16" x14ac:dyDescent="0.25">
      <c r="B445" s="97">
        <v>1420</v>
      </c>
      <c r="C445" s="98" t="s">
        <v>3067</v>
      </c>
      <c r="D445" s="98" t="s">
        <v>3214</v>
      </c>
      <c r="E445" s="98" t="s">
        <v>1014</v>
      </c>
      <c r="F445" s="99" t="s">
        <v>1488</v>
      </c>
      <c r="H445" s="41" t="str">
        <f t="shared" si="18"/>
        <v>Zdravko – Tonković – OK Kapela – M45</v>
      </c>
      <c r="J445" s="41" t="str">
        <f t="shared" si="19"/>
        <v>Zdravko – Tonković – OK Kapela</v>
      </c>
      <c r="L445" s="41" t="str">
        <f t="shared" si="20"/>
        <v>Zdravko – Tonković</v>
      </c>
      <c r="N445" s="97"/>
      <c r="O445" s="98"/>
      <c r="P445" s="99"/>
    </row>
    <row r="446" spans="2:16" x14ac:dyDescent="0.25">
      <c r="B446" s="97">
        <v>1072</v>
      </c>
      <c r="C446" s="98" t="s">
        <v>3215</v>
      </c>
      <c r="D446" s="98" t="s">
        <v>3216</v>
      </c>
      <c r="E446" s="98" t="s">
        <v>1014</v>
      </c>
      <c r="F446" s="99" t="s">
        <v>1488</v>
      </c>
      <c r="H446" s="41" t="str">
        <f t="shared" si="18"/>
        <v>Vlatko – Tounec – OK Kapela – M45</v>
      </c>
      <c r="J446" s="41" t="str">
        <f t="shared" si="19"/>
        <v>Vlatko – Tounec – OK Kapela</v>
      </c>
      <c r="L446" s="41" t="str">
        <f t="shared" si="20"/>
        <v>Vlatko – Tounec</v>
      </c>
      <c r="N446" s="97"/>
      <c r="O446" s="98"/>
      <c r="P446" s="99"/>
    </row>
    <row r="447" spans="2:16" x14ac:dyDescent="0.25">
      <c r="B447" s="97">
        <v>1126</v>
      </c>
      <c r="C447" s="98" t="s">
        <v>1524</v>
      </c>
      <c r="D447" s="98" t="s">
        <v>1523</v>
      </c>
      <c r="E447" s="98" t="s">
        <v>1014</v>
      </c>
      <c r="F447" s="99" t="s">
        <v>1488</v>
      </c>
      <c r="H447" s="41" t="str">
        <f t="shared" si="18"/>
        <v>Vladimir – Trivunović – OK Kapela – M45</v>
      </c>
      <c r="J447" s="41" t="str">
        <f t="shared" si="19"/>
        <v>Vladimir – Trivunović – OK Kapela</v>
      </c>
      <c r="L447" s="41" t="str">
        <f t="shared" si="20"/>
        <v>Vladimir – Trivunović</v>
      </c>
      <c r="N447" s="97"/>
      <c r="O447" s="98"/>
      <c r="P447" s="99"/>
    </row>
    <row r="448" spans="2:16" x14ac:dyDescent="0.25">
      <c r="B448" s="97">
        <v>1319</v>
      </c>
      <c r="C448" s="98" t="s">
        <v>2363</v>
      </c>
      <c r="D448" s="98" t="s">
        <v>3217</v>
      </c>
      <c r="E448" s="98" t="s">
        <v>1014</v>
      </c>
      <c r="F448" s="99" t="s">
        <v>2333</v>
      </c>
      <c r="H448" s="41" t="str">
        <f t="shared" si="18"/>
        <v>Ivana – Ulrich Cvenić – OK Kapela – Ž35</v>
      </c>
      <c r="J448" s="41" t="str">
        <f t="shared" si="19"/>
        <v>Ivana – Ulrich Cvenić – OK Kapela</v>
      </c>
      <c r="L448" s="41" t="str">
        <f t="shared" si="20"/>
        <v>Ivana – Ulrich Cvenić</v>
      </c>
      <c r="N448" s="97"/>
      <c r="O448" s="98"/>
      <c r="P448" s="99"/>
    </row>
    <row r="449" spans="2:16" x14ac:dyDescent="0.25">
      <c r="B449" s="97">
        <v>1083</v>
      </c>
      <c r="C449" s="98" t="s">
        <v>3218</v>
      </c>
      <c r="D449" s="98" t="s">
        <v>2117</v>
      </c>
      <c r="E449" s="98" t="s">
        <v>1014</v>
      </c>
      <c r="F449" s="99" t="s">
        <v>387</v>
      </c>
      <c r="H449" s="41" t="str">
        <f t="shared" si="18"/>
        <v>Fabijan – Vidaković – OK Kapela – M12</v>
      </c>
      <c r="J449" s="41" t="str">
        <f t="shared" si="19"/>
        <v>Fabijan – Vidaković – OK Kapela</v>
      </c>
      <c r="L449" s="41" t="str">
        <f t="shared" si="20"/>
        <v>Fabijan – Vidaković</v>
      </c>
      <c r="N449" s="97"/>
      <c r="O449" s="98"/>
      <c r="P449" s="99"/>
    </row>
    <row r="450" spans="2:16" x14ac:dyDescent="0.25">
      <c r="B450" s="97">
        <v>1259</v>
      </c>
      <c r="C450" s="98" t="s">
        <v>2118</v>
      </c>
      <c r="D450" s="98" t="s">
        <v>2117</v>
      </c>
      <c r="E450" s="98" t="s">
        <v>1014</v>
      </c>
      <c r="F450" s="99" t="s">
        <v>2108</v>
      </c>
      <c r="H450" s="41" t="str">
        <f t="shared" si="18"/>
        <v>Majda – Vidaković – OK Kapela – Ž16</v>
      </c>
      <c r="J450" s="41" t="str">
        <f t="shared" si="19"/>
        <v>Majda – Vidaković – OK Kapela</v>
      </c>
      <c r="L450" s="41" t="str">
        <f t="shared" si="20"/>
        <v>Majda – Vidaković</v>
      </c>
      <c r="N450" s="97"/>
      <c r="O450" s="98"/>
      <c r="P450" s="99"/>
    </row>
    <row r="451" spans="2:16" x14ac:dyDescent="0.25">
      <c r="B451" s="97">
        <v>1398</v>
      </c>
      <c r="C451" s="98" t="s">
        <v>3219</v>
      </c>
      <c r="D451" s="98" t="s">
        <v>2117</v>
      </c>
      <c r="E451" s="98" t="s">
        <v>1014</v>
      </c>
      <c r="F451" s="99" t="s">
        <v>1488</v>
      </c>
      <c r="H451" s="41" t="str">
        <f t="shared" si="18"/>
        <v>Zvonko – Vidaković – OK Kapela – M45</v>
      </c>
      <c r="J451" s="41" t="str">
        <f t="shared" si="19"/>
        <v>Zvonko – Vidaković – OK Kapela</v>
      </c>
      <c r="L451" s="41" t="str">
        <f t="shared" si="20"/>
        <v>Zvonko – Vidaković</v>
      </c>
      <c r="N451" s="97"/>
      <c r="O451" s="98"/>
      <c r="P451" s="99"/>
    </row>
    <row r="452" spans="2:16" x14ac:dyDescent="0.25">
      <c r="B452" s="97">
        <v>1089</v>
      </c>
      <c r="C452" s="98" t="s">
        <v>1612</v>
      </c>
      <c r="D452" s="98" t="s">
        <v>3220</v>
      </c>
      <c r="E452" s="98" t="s">
        <v>1014</v>
      </c>
      <c r="F452" s="99" t="s">
        <v>2652</v>
      </c>
      <c r="H452" s="41" t="str">
        <f t="shared" si="18"/>
        <v>Dario – Vodopija – OK Kapela – M20</v>
      </c>
      <c r="J452" s="41" t="str">
        <f t="shared" si="19"/>
        <v>Dario – Vodopija – OK Kapela</v>
      </c>
      <c r="L452" s="41" t="str">
        <f t="shared" si="20"/>
        <v>Dario – Vodopija</v>
      </c>
      <c r="N452" s="97"/>
      <c r="O452" s="98"/>
      <c r="P452" s="99"/>
    </row>
    <row r="453" spans="2:16" x14ac:dyDescent="0.25">
      <c r="B453" s="97">
        <v>1498</v>
      </c>
      <c r="C453" s="98" t="s">
        <v>2906</v>
      </c>
      <c r="D453" s="98" t="s">
        <v>3220</v>
      </c>
      <c r="E453" s="98" t="s">
        <v>1014</v>
      </c>
      <c r="F453" s="99" t="s">
        <v>1313</v>
      </c>
      <c r="H453" s="41" t="str">
        <f t="shared" si="18"/>
        <v>Goran – Vodopija – OK Kapela – M35</v>
      </c>
      <c r="J453" s="41" t="str">
        <f t="shared" si="19"/>
        <v>Goran – Vodopija – OK Kapela</v>
      </c>
      <c r="L453" s="41" t="str">
        <f t="shared" si="20"/>
        <v>Goran – Vodopija</v>
      </c>
      <c r="N453" s="97"/>
      <c r="O453" s="98"/>
      <c r="P453" s="99"/>
    </row>
    <row r="454" spans="2:16" x14ac:dyDescent="0.25">
      <c r="B454" s="97">
        <v>1388</v>
      </c>
      <c r="C454" s="98" t="s">
        <v>2913</v>
      </c>
      <c r="D454" s="98" t="s">
        <v>3221</v>
      </c>
      <c r="E454" s="98" t="s">
        <v>1014</v>
      </c>
      <c r="F454" s="99" t="s">
        <v>1614</v>
      </c>
      <c r="H454" s="41" t="str">
        <f t="shared" si="18"/>
        <v>Robert – Vuk – OK Kapela – M55</v>
      </c>
      <c r="J454" s="41" t="str">
        <f t="shared" si="19"/>
        <v>Robert – Vuk – OK Kapela</v>
      </c>
      <c r="L454" s="41" t="str">
        <f t="shared" si="20"/>
        <v>Robert – Vuk</v>
      </c>
      <c r="N454" s="97"/>
      <c r="O454" s="98"/>
      <c r="P454" s="99"/>
    </row>
    <row r="455" spans="2:16" x14ac:dyDescent="0.25">
      <c r="B455" s="97">
        <v>1053</v>
      </c>
      <c r="C455" s="98" t="s">
        <v>3222</v>
      </c>
      <c r="D455" s="98" t="s">
        <v>3221</v>
      </c>
      <c r="E455" s="98" t="s">
        <v>1014</v>
      </c>
      <c r="F455" s="99" t="s">
        <v>2463</v>
      </c>
      <c r="H455" s="41" t="str">
        <f t="shared" si="18"/>
        <v>Srebrenka – Vuk – OK Kapela – Ž45</v>
      </c>
      <c r="J455" s="41" t="str">
        <f t="shared" si="19"/>
        <v>Srebrenka – Vuk – OK Kapela</v>
      </c>
      <c r="L455" s="41" t="str">
        <f t="shared" si="20"/>
        <v>Srebrenka – Vuk</v>
      </c>
      <c r="N455" s="97"/>
      <c r="O455" s="98"/>
      <c r="P455" s="99"/>
    </row>
    <row r="456" spans="2:16" x14ac:dyDescent="0.25">
      <c r="B456" s="97">
        <v>1960</v>
      </c>
      <c r="C456" s="98" t="s">
        <v>542</v>
      </c>
      <c r="D456" s="98" t="s">
        <v>541</v>
      </c>
      <c r="E456" s="98" t="s">
        <v>1014</v>
      </c>
      <c r="F456" s="99"/>
      <c r="H456" s="41" t="str">
        <f t="shared" si="18"/>
        <v>Martin – Vukmanović – OK Kapela</v>
      </c>
      <c r="J456" s="41" t="str">
        <f t="shared" si="19"/>
        <v>Martin – Vukmanović – OK Kapela</v>
      </c>
      <c r="L456" s="41" t="str">
        <f t="shared" si="20"/>
        <v>Martin – Vukmanović</v>
      </c>
      <c r="N456" s="97"/>
      <c r="O456" s="98"/>
      <c r="P456" s="99"/>
    </row>
    <row r="457" spans="2:16" x14ac:dyDescent="0.25">
      <c r="B457" s="97">
        <v>1075</v>
      </c>
      <c r="C457" s="98" t="s">
        <v>1673</v>
      </c>
      <c r="D457" s="98" t="s">
        <v>541</v>
      </c>
      <c r="E457" s="98" t="s">
        <v>1014</v>
      </c>
      <c r="F457" s="99" t="s">
        <v>1488</v>
      </c>
      <c r="H457" s="41" t="str">
        <f t="shared" si="18"/>
        <v>Mladen – Vukmanović – OK Kapela – M45</v>
      </c>
      <c r="J457" s="41" t="str">
        <f t="shared" si="19"/>
        <v>Mladen – Vukmanović – OK Kapela</v>
      </c>
      <c r="L457" s="41" t="str">
        <f t="shared" si="20"/>
        <v>Mladen – Vukmanović</v>
      </c>
      <c r="N457" s="97"/>
      <c r="O457" s="98"/>
      <c r="P457" s="99"/>
    </row>
    <row r="458" spans="2:16" x14ac:dyDescent="0.25">
      <c r="B458" s="97">
        <v>1094</v>
      </c>
      <c r="C458" s="98" t="s">
        <v>3223</v>
      </c>
      <c r="D458" s="98" t="s">
        <v>541</v>
      </c>
      <c r="E458" s="98" t="s">
        <v>1014</v>
      </c>
      <c r="F458" s="99" t="s">
        <v>2252</v>
      </c>
      <c r="H458" s="41" t="str">
        <f t="shared" si="18"/>
        <v>Vinka – Vukmanović – OK Kapela – Ž21</v>
      </c>
      <c r="J458" s="41" t="str">
        <f t="shared" si="19"/>
        <v>Vinka – Vukmanović – OK Kapela</v>
      </c>
      <c r="L458" s="41" t="str">
        <f t="shared" si="20"/>
        <v>Vinka – Vukmanović</v>
      </c>
      <c r="N458" s="97"/>
      <c r="O458" s="98"/>
      <c r="P458" s="99"/>
    </row>
    <row r="459" spans="2:16" x14ac:dyDescent="0.25">
      <c r="B459" s="97">
        <v>1382</v>
      </c>
      <c r="C459" s="98" t="s">
        <v>3224</v>
      </c>
      <c r="D459" s="98" t="s">
        <v>3225</v>
      </c>
      <c r="E459" s="98" t="s">
        <v>1014</v>
      </c>
      <c r="F459" s="99" t="s">
        <v>619</v>
      </c>
      <c r="H459" s="41" t="str">
        <f t="shared" ref="H459:H522" si="21">IF(C459="","",C459) &amp; IF(D459="",""," – " &amp; D459) &amp; IF(E459="",""," – " &amp; E459) &amp; IF(F459="",""," – " &amp; F459)</f>
        <v>Bepo – Željem – OK Kapela – M16</v>
      </c>
      <c r="J459" s="41" t="str">
        <f t="shared" ref="J459:J522" si="22">IF(C459="","",C459) &amp; IF(D459="",""," – " &amp; D459) &amp; IF(E459="",""," – " &amp; E459)</f>
        <v>Bepo – Željem – OK Kapela</v>
      </c>
      <c r="L459" s="41" t="str">
        <f t="shared" ref="L459:L522" si="23">IF(C459="","",C459) &amp; IF(D459="",""," – " &amp; D459)</f>
        <v>Bepo – Željem</v>
      </c>
      <c r="N459" s="97"/>
      <c r="O459" s="98"/>
      <c r="P459" s="99"/>
    </row>
    <row r="460" spans="2:16" x14ac:dyDescent="0.25">
      <c r="B460" s="97">
        <v>1449</v>
      </c>
      <c r="C460" s="98" t="s">
        <v>3022</v>
      </c>
      <c r="D460" s="98" t="s">
        <v>3225</v>
      </c>
      <c r="E460" s="98" t="s">
        <v>1014</v>
      </c>
      <c r="F460" s="99" t="s">
        <v>864</v>
      </c>
      <c r="H460" s="41" t="str">
        <f t="shared" si="21"/>
        <v>Roko – Željem – OK Kapela – M21</v>
      </c>
      <c r="J460" s="41" t="str">
        <f t="shared" si="22"/>
        <v>Roko – Željem – OK Kapela</v>
      </c>
      <c r="L460" s="41" t="str">
        <f t="shared" si="23"/>
        <v>Roko – Željem</v>
      </c>
      <c r="N460" s="97"/>
      <c r="O460" s="98"/>
      <c r="P460" s="99"/>
    </row>
    <row r="461" spans="2:16" x14ac:dyDescent="0.25">
      <c r="B461" s="97">
        <v>1061</v>
      </c>
      <c r="C461" s="98" t="s">
        <v>1524</v>
      </c>
      <c r="D461" s="98" t="s">
        <v>3226</v>
      </c>
      <c r="E461" s="98" t="s">
        <v>1014</v>
      </c>
      <c r="F461" s="99" t="s">
        <v>1488</v>
      </c>
      <c r="H461" s="41" t="str">
        <f t="shared" si="21"/>
        <v>Vladimir – Ževrnja – OK Kapela – M45</v>
      </c>
      <c r="J461" s="41" t="str">
        <f t="shared" si="22"/>
        <v>Vladimir – Ževrnja – OK Kapela</v>
      </c>
      <c r="L461" s="41" t="str">
        <f t="shared" si="23"/>
        <v>Vladimir – Ževrnja</v>
      </c>
      <c r="N461" s="97"/>
      <c r="O461" s="98"/>
      <c r="P461" s="99"/>
    </row>
    <row r="462" spans="2:16" x14ac:dyDescent="0.25">
      <c r="B462" s="97">
        <v>1275</v>
      </c>
      <c r="C462" s="98" t="s">
        <v>2799</v>
      </c>
      <c r="D462" s="98" t="s">
        <v>3227</v>
      </c>
      <c r="E462" s="98" t="s">
        <v>1014</v>
      </c>
      <c r="F462" s="99" t="s">
        <v>2333</v>
      </c>
      <c r="H462" s="41" t="str">
        <f t="shared" si="21"/>
        <v>Marijana – Žgela Putniković – OK Kapela – Ž35</v>
      </c>
      <c r="J462" s="41" t="str">
        <f t="shared" si="22"/>
        <v>Marijana – Žgela Putniković – OK Kapela</v>
      </c>
      <c r="L462" s="41" t="str">
        <f t="shared" si="23"/>
        <v>Marijana – Žgela Putniković</v>
      </c>
      <c r="N462" s="97"/>
      <c r="O462" s="98"/>
      <c r="P462" s="99"/>
    </row>
    <row r="463" spans="2:16" x14ac:dyDescent="0.25">
      <c r="B463" s="97">
        <v>1950</v>
      </c>
      <c r="C463" s="98" t="s">
        <v>2363</v>
      </c>
      <c r="D463" s="98" t="s">
        <v>3228</v>
      </c>
      <c r="E463" s="98" t="s">
        <v>1014</v>
      </c>
      <c r="F463" s="99" t="s">
        <v>2333</v>
      </c>
      <c r="H463" s="41" t="str">
        <f t="shared" si="21"/>
        <v>Ivana – Žitnik – OK Kapela – Ž35</v>
      </c>
      <c r="J463" s="41" t="str">
        <f t="shared" si="22"/>
        <v>Ivana – Žitnik – OK Kapela</v>
      </c>
      <c r="L463" s="41" t="str">
        <f t="shared" si="23"/>
        <v>Ivana – Žitnik</v>
      </c>
      <c r="N463" s="97"/>
      <c r="O463" s="98"/>
      <c r="P463" s="99"/>
    </row>
    <row r="464" spans="2:16" x14ac:dyDescent="0.25">
      <c r="B464" s="97">
        <v>1656</v>
      </c>
      <c r="C464" s="98" t="s">
        <v>2543</v>
      </c>
      <c r="D464" s="98" t="s">
        <v>3229</v>
      </c>
      <c r="E464" s="98" t="s">
        <v>760</v>
      </c>
      <c r="F464" s="99"/>
      <c r="H464" s="41" t="str">
        <f t="shared" si="21"/>
        <v>Sanja – Benaković – OK Maksimir</v>
      </c>
      <c r="J464" s="41" t="str">
        <f t="shared" si="22"/>
        <v>Sanja – Benaković – OK Maksimir</v>
      </c>
      <c r="L464" s="41" t="str">
        <f t="shared" si="23"/>
        <v>Sanja – Benaković</v>
      </c>
      <c r="N464" s="97"/>
      <c r="O464" s="98"/>
      <c r="P464" s="99"/>
    </row>
    <row r="465" spans="2:16" x14ac:dyDescent="0.25">
      <c r="B465" s="97">
        <v>2011</v>
      </c>
      <c r="C465" s="98" t="s">
        <v>1164</v>
      </c>
      <c r="D465" s="98" t="s">
        <v>1163</v>
      </c>
      <c r="E465" s="98" t="s">
        <v>760</v>
      </c>
      <c r="F465" s="99"/>
      <c r="H465" s="41" t="str">
        <f t="shared" si="21"/>
        <v>Vedran – Boban – OK Maksimir</v>
      </c>
      <c r="J465" s="41" t="str">
        <f t="shared" si="22"/>
        <v>Vedran – Boban – OK Maksimir</v>
      </c>
      <c r="L465" s="41" t="str">
        <f t="shared" si="23"/>
        <v>Vedran – Boban</v>
      </c>
      <c r="N465" s="97"/>
      <c r="O465" s="98"/>
      <c r="P465" s="99"/>
    </row>
    <row r="466" spans="2:16" x14ac:dyDescent="0.25">
      <c r="B466" s="97">
        <v>1060</v>
      </c>
      <c r="C466" s="98" t="s">
        <v>3230</v>
      </c>
      <c r="D466" s="98" t="s">
        <v>3231</v>
      </c>
      <c r="E466" s="98" t="s">
        <v>760</v>
      </c>
      <c r="F466" s="99" t="s">
        <v>1767</v>
      </c>
      <c r="H466" s="41" t="str">
        <f t="shared" si="21"/>
        <v>Radovan – Čepelak – OK Maksimir – M65</v>
      </c>
      <c r="J466" s="41" t="str">
        <f t="shared" si="22"/>
        <v>Radovan – Čepelak – OK Maksimir</v>
      </c>
      <c r="L466" s="41" t="str">
        <f t="shared" si="23"/>
        <v>Radovan – Čepelak</v>
      </c>
      <c r="N466" s="97"/>
      <c r="O466" s="98"/>
      <c r="P466" s="99"/>
    </row>
    <row r="467" spans="2:16" x14ac:dyDescent="0.25">
      <c r="B467" s="97">
        <v>1062</v>
      </c>
      <c r="C467" s="98" t="s">
        <v>3232</v>
      </c>
      <c r="D467" s="98" t="s">
        <v>3233</v>
      </c>
      <c r="E467" s="98" t="s">
        <v>760</v>
      </c>
      <c r="F467" s="99" t="s">
        <v>2333</v>
      </c>
      <c r="H467" s="41" t="str">
        <f t="shared" si="21"/>
        <v>Fabiana – Cini – OK Maksimir – Ž35</v>
      </c>
      <c r="J467" s="41" t="str">
        <f t="shared" si="22"/>
        <v>Fabiana – Cini – OK Maksimir</v>
      </c>
      <c r="L467" s="41" t="str">
        <f t="shared" si="23"/>
        <v>Fabiana – Cini</v>
      </c>
      <c r="N467" s="97"/>
      <c r="O467" s="98"/>
      <c r="P467" s="99"/>
    </row>
    <row r="468" spans="2:16" x14ac:dyDescent="0.25">
      <c r="B468" s="97">
        <v>1593</v>
      </c>
      <c r="C468" s="98" t="s">
        <v>2850</v>
      </c>
      <c r="D468" s="98" t="s">
        <v>3234</v>
      </c>
      <c r="E468" s="98" t="s">
        <v>760</v>
      </c>
      <c r="F468" s="99"/>
      <c r="H468" s="41" t="str">
        <f t="shared" si="21"/>
        <v>Matej – Čović – OK Maksimir</v>
      </c>
      <c r="J468" s="41" t="str">
        <f t="shared" si="22"/>
        <v>Matej – Čović – OK Maksimir</v>
      </c>
      <c r="L468" s="41" t="str">
        <f t="shared" si="23"/>
        <v>Matej – Čović</v>
      </c>
      <c r="N468" s="97"/>
      <c r="O468" s="98"/>
      <c r="P468" s="99"/>
    </row>
    <row r="469" spans="2:16" x14ac:dyDescent="0.25">
      <c r="B469" s="97">
        <v>1354</v>
      </c>
      <c r="C469" s="98" t="s">
        <v>1673</v>
      </c>
      <c r="D469" s="98" t="s">
        <v>3235</v>
      </c>
      <c r="E469" s="98" t="s">
        <v>760</v>
      </c>
      <c r="F469" s="99" t="s">
        <v>1767</v>
      </c>
      <c r="H469" s="41" t="str">
        <f t="shared" si="21"/>
        <v>Mladen – Debić – OK Maksimir – M65</v>
      </c>
      <c r="J469" s="41" t="str">
        <f t="shared" si="22"/>
        <v>Mladen – Debić – OK Maksimir</v>
      </c>
      <c r="L469" s="41" t="str">
        <f t="shared" si="23"/>
        <v>Mladen – Debić</v>
      </c>
      <c r="N469" s="97"/>
      <c r="O469" s="98"/>
      <c r="P469" s="99"/>
    </row>
    <row r="470" spans="2:16" x14ac:dyDescent="0.25">
      <c r="B470" s="97">
        <v>1418</v>
      </c>
      <c r="C470" s="98" t="s">
        <v>1639</v>
      </c>
      <c r="D470" s="98" t="s">
        <v>2005</v>
      </c>
      <c r="E470" s="98" t="s">
        <v>760</v>
      </c>
      <c r="F470" s="99" t="s">
        <v>1313</v>
      </c>
      <c r="H470" s="41" t="str">
        <f t="shared" si="21"/>
        <v>Petar – Delić – OK Maksimir – M35</v>
      </c>
      <c r="J470" s="41" t="str">
        <f t="shared" si="22"/>
        <v>Petar – Delić – OK Maksimir</v>
      </c>
      <c r="L470" s="41" t="str">
        <f t="shared" si="23"/>
        <v>Petar – Delić</v>
      </c>
      <c r="N470" s="97"/>
      <c r="O470" s="98"/>
      <c r="P470" s="99"/>
    </row>
    <row r="471" spans="2:16" x14ac:dyDescent="0.25">
      <c r="B471" s="97">
        <v>1369</v>
      </c>
      <c r="C471" s="98" t="s">
        <v>3236</v>
      </c>
      <c r="D471" s="98" t="s">
        <v>3237</v>
      </c>
      <c r="E471" s="98" t="s">
        <v>760</v>
      </c>
      <c r="F471" s="99" t="s">
        <v>2252</v>
      </c>
      <c r="H471" s="41" t="str">
        <f t="shared" si="21"/>
        <v>Doroteja – Držaić – OK Maksimir – Ž21</v>
      </c>
      <c r="J471" s="41" t="str">
        <f t="shared" si="22"/>
        <v>Doroteja – Držaić – OK Maksimir</v>
      </c>
      <c r="L471" s="41" t="str">
        <f t="shared" si="23"/>
        <v>Doroteja – Držaić</v>
      </c>
      <c r="N471" s="97"/>
      <c r="O471" s="98"/>
      <c r="P471" s="99"/>
    </row>
    <row r="472" spans="2:16" x14ac:dyDescent="0.25">
      <c r="B472" s="97">
        <v>1618</v>
      </c>
      <c r="C472" s="98" t="s">
        <v>3238</v>
      </c>
      <c r="D472" s="98" t="s">
        <v>3239</v>
      </c>
      <c r="E472" s="98" t="s">
        <v>760</v>
      </c>
      <c r="F472" s="99"/>
      <c r="H472" s="41" t="str">
        <f t="shared" si="21"/>
        <v>Hanna – Fejzić – OK Maksimir</v>
      </c>
      <c r="J472" s="41" t="str">
        <f t="shared" si="22"/>
        <v>Hanna – Fejzić – OK Maksimir</v>
      </c>
      <c r="L472" s="41" t="str">
        <f t="shared" si="23"/>
        <v>Hanna – Fejzić</v>
      </c>
      <c r="N472" s="97"/>
      <c r="O472" s="98"/>
      <c r="P472" s="99"/>
    </row>
    <row r="473" spans="2:16" x14ac:dyDescent="0.25">
      <c r="B473" s="97">
        <v>1202</v>
      </c>
      <c r="C473" s="98" t="s">
        <v>3240</v>
      </c>
      <c r="D473" s="98" t="s">
        <v>3241</v>
      </c>
      <c r="E473" s="98" t="s">
        <v>760</v>
      </c>
      <c r="F473" s="99" t="s">
        <v>2252</v>
      </c>
      <c r="H473" s="41" t="str">
        <f t="shared" si="21"/>
        <v>Margaux Marthe Marie – Grioche – OK Maksimir – Ž21</v>
      </c>
      <c r="J473" s="41" t="str">
        <f t="shared" si="22"/>
        <v>Margaux Marthe Marie – Grioche – OK Maksimir</v>
      </c>
      <c r="L473" s="41" t="str">
        <f t="shared" si="23"/>
        <v>Margaux Marthe Marie – Grioche</v>
      </c>
      <c r="N473" s="97"/>
      <c r="O473" s="98"/>
      <c r="P473" s="99"/>
    </row>
    <row r="474" spans="2:16" x14ac:dyDescent="0.25">
      <c r="B474" s="97">
        <v>2003</v>
      </c>
      <c r="C474" s="98" t="s">
        <v>2951</v>
      </c>
      <c r="D474" s="98" t="s">
        <v>3242</v>
      </c>
      <c r="E474" s="98" t="s">
        <v>760</v>
      </c>
      <c r="F474" s="99"/>
      <c r="H474" s="41" t="str">
        <f t="shared" si="21"/>
        <v>Igor – Hegediš – OK Maksimir</v>
      </c>
      <c r="J474" s="41" t="str">
        <f t="shared" si="22"/>
        <v>Igor – Hegediš – OK Maksimir</v>
      </c>
      <c r="L474" s="41" t="str">
        <f t="shared" si="23"/>
        <v>Igor – Hegediš</v>
      </c>
      <c r="N474" s="97"/>
      <c r="O474" s="98"/>
      <c r="P474" s="99"/>
    </row>
    <row r="475" spans="2:16" x14ac:dyDescent="0.25">
      <c r="B475" s="97">
        <v>1286</v>
      </c>
      <c r="C475" s="98" t="s">
        <v>3243</v>
      </c>
      <c r="D475" s="98" t="s">
        <v>3244</v>
      </c>
      <c r="E475" s="98" t="s">
        <v>760</v>
      </c>
      <c r="F475" s="99"/>
      <c r="H475" s="41" t="str">
        <f t="shared" si="21"/>
        <v>Tajana – Holjevac-Gagulić – OK Maksimir</v>
      </c>
      <c r="J475" s="41" t="str">
        <f t="shared" si="22"/>
        <v>Tajana – Holjevac-Gagulić – OK Maksimir</v>
      </c>
      <c r="L475" s="41" t="str">
        <f t="shared" si="23"/>
        <v>Tajana – Holjevac-Gagulić</v>
      </c>
      <c r="N475" s="97"/>
      <c r="O475" s="98"/>
      <c r="P475" s="99"/>
    </row>
    <row r="476" spans="2:16" x14ac:dyDescent="0.25">
      <c r="B476" s="97">
        <v>1130</v>
      </c>
      <c r="C476" s="98" t="s">
        <v>1213</v>
      </c>
      <c r="D476" s="98" t="s">
        <v>1212</v>
      </c>
      <c r="E476" s="98" t="s">
        <v>760</v>
      </c>
      <c r="F476" s="99" t="s">
        <v>864</v>
      </c>
      <c r="H476" s="41" t="str">
        <f t="shared" si="21"/>
        <v>Lobel – Horvat – OK Maksimir – M21</v>
      </c>
      <c r="J476" s="41" t="str">
        <f t="shared" si="22"/>
        <v>Lobel – Horvat – OK Maksimir</v>
      </c>
      <c r="L476" s="41" t="str">
        <f t="shared" si="23"/>
        <v>Lobel – Horvat</v>
      </c>
      <c r="N476" s="97"/>
      <c r="O476" s="98"/>
      <c r="P476" s="99"/>
    </row>
    <row r="477" spans="2:16" x14ac:dyDescent="0.25">
      <c r="B477" s="97">
        <v>1959</v>
      </c>
      <c r="C477" s="98" t="s">
        <v>2342</v>
      </c>
      <c r="D477" s="98" t="s">
        <v>1212</v>
      </c>
      <c r="E477" s="98" t="s">
        <v>760</v>
      </c>
      <c r="F477" s="99"/>
      <c r="H477" s="41" t="str">
        <f t="shared" si="21"/>
        <v>Martina – Horvat – OK Maksimir</v>
      </c>
      <c r="J477" s="41" t="str">
        <f t="shared" si="22"/>
        <v>Martina – Horvat – OK Maksimir</v>
      </c>
      <c r="L477" s="41" t="str">
        <f t="shared" si="23"/>
        <v>Martina – Horvat</v>
      </c>
      <c r="N477" s="97"/>
      <c r="O477" s="98"/>
      <c r="P477" s="99"/>
    </row>
    <row r="478" spans="2:16" x14ac:dyDescent="0.25">
      <c r="B478" s="97">
        <v>1515</v>
      </c>
      <c r="C478" s="98" t="s">
        <v>2504</v>
      </c>
      <c r="D478" s="98" t="s">
        <v>1212</v>
      </c>
      <c r="E478" s="98" t="s">
        <v>760</v>
      </c>
      <c r="F478" s="99" t="s">
        <v>2463</v>
      </c>
      <c r="H478" s="41" t="str">
        <f t="shared" si="21"/>
        <v>Mirjana – Horvat – OK Maksimir – Ž45</v>
      </c>
      <c r="J478" s="41" t="str">
        <f t="shared" si="22"/>
        <v>Mirjana – Horvat – OK Maksimir</v>
      </c>
      <c r="L478" s="41" t="str">
        <f t="shared" si="23"/>
        <v>Mirjana – Horvat</v>
      </c>
      <c r="N478" s="97"/>
      <c r="O478" s="98"/>
      <c r="P478" s="99"/>
    </row>
    <row r="479" spans="2:16" x14ac:dyDescent="0.25">
      <c r="B479" s="97">
        <v>1109</v>
      </c>
      <c r="C479" s="98" t="s">
        <v>1660</v>
      </c>
      <c r="D479" s="98" t="s">
        <v>1212</v>
      </c>
      <c r="E479" s="98" t="s">
        <v>760</v>
      </c>
      <c r="F479" s="99" t="s">
        <v>1614</v>
      </c>
      <c r="H479" s="41" t="str">
        <f t="shared" si="21"/>
        <v>Saša – Horvat – OK Maksimir – M55</v>
      </c>
      <c r="J479" s="41" t="str">
        <f t="shared" si="22"/>
        <v>Saša – Horvat – OK Maksimir</v>
      </c>
      <c r="L479" s="41" t="str">
        <f t="shared" si="23"/>
        <v>Saša – Horvat</v>
      </c>
      <c r="N479" s="97"/>
      <c r="O479" s="98"/>
      <c r="P479" s="99"/>
    </row>
    <row r="480" spans="2:16" x14ac:dyDescent="0.25">
      <c r="B480" s="97">
        <v>1223</v>
      </c>
      <c r="C480" s="98" t="s">
        <v>3245</v>
      </c>
      <c r="D480" s="98" t="s">
        <v>1212</v>
      </c>
      <c r="E480" s="98" t="s">
        <v>760</v>
      </c>
      <c r="F480" s="99" t="s">
        <v>864</v>
      </c>
      <c r="H480" s="41" t="str">
        <f t="shared" si="21"/>
        <v>Vjeran – Horvat – OK Maksimir – M21</v>
      </c>
      <c r="J480" s="41" t="str">
        <f t="shared" si="22"/>
        <v>Vjeran – Horvat – OK Maksimir</v>
      </c>
      <c r="L480" s="41" t="str">
        <f t="shared" si="23"/>
        <v>Vjeran – Horvat</v>
      </c>
      <c r="N480" s="97"/>
      <c r="O480" s="98"/>
      <c r="P480" s="99"/>
    </row>
    <row r="481" spans="2:16" x14ac:dyDescent="0.25">
      <c r="B481" s="97">
        <v>1998</v>
      </c>
      <c r="C481" s="98" t="s">
        <v>987</v>
      </c>
      <c r="D481" s="98" t="s">
        <v>3246</v>
      </c>
      <c r="E481" s="98" t="s">
        <v>760</v>
      </c>
      <c r="F481" s="99"/>
      <c r="H481" s="41" t="str">
        <f t="shared" si="21"/>
        <v>Dominik – Hržan – OK Maksimir</v>
      </c>
      <c r="J481" s="41" t="str">
        <f t="shared" si="22"/>
        <v>Dominik – Hržan – OK Maksimir</v>
      </c>
      <c r="L481" s="41" t="str">
        <f t="shared" si="23"/>
        <v>Dominik – Hržan</v>
      </c>
      <c r="N481" s="97"/>
      <c r="O481" s="98"/>
      <c r="P481" s="99"/>
    </row>
    <row r="482" spans="2:16" x14ac:dyDescent="0.25">
      <c r="B482" s="97">
        <v>1372</v>
      </c>
      <c r="C482" s="98" t="s">
        <v>2497</v>
      </c>
      <c r="D482" s="98" t="s">
        <v>2496</v>
      </c>
      <c r="E482" s="98" t="s">
        <v>760</v>
      </c>
      <c r="F482" s="99" t="s">
        <v>2463</v>
      </c>
      <c r="H482" s="41" t="str">
        <f t="shared" si="21"/>
        <v>Mirka – Jakšić – OK Maksimir – Ž45</v>
      </c>
      <c r="J482" s="41" t="str">
        <f t="shared" si="22"/>
        <v>Mirka – Jakšić – OK Maksimir</v>
      </c>
      <c r="L482" s="41" t="str">
        <f t="shared" si="23"/>
        <v>Mirka – Jakšić</v>
      </c>
      <c r="N482" s="97"/>
      <c r="O482" s="98"/>
      <c r="P482" s="99"/>
    </row>
    <row r="483" spans="2:16" x14ac:dyDescent="0.25">
      <c r="B483" s="97">
        <v>1228</v>
      </c>
      <c r="C483" s="98" t="s">
        <v>3128</v>
      </c>
      <c r="D483" s="98" t="s">
        <v>3247</v>
      </c>
      <c r="E483" s="98" t="s">
        <v>760</v>
      </c>
      <c r="F483" s="99" t="s">
        <v>2463</v>
      </c>
      <c r="H483" s="41" t="str">
        <f t="shared" si="21"/>
        <v>Višnja – Kabalin Borenić – OK Maksimir – Ž45</v>
      </c>
      <c r="J483" s="41" t="str">
        <f t="shared" si="22"/>
        <v>Višnja – Kabalin Borenić – OK Maksimir</v>
      </c>
      <c r="L483" s="41" t="str">
        <f t="shared" si="23"/>
        <v>Višnja – Kabalin Borenić</v>
      </c>
      <c r="N483" s="97"/>
      <c r="O483" s="98"/>
      <c r="P483" s="99"/>
    </row>
    <row r="484" spans="2:16" x14ac:dyDescent="0.25">
      <c r="B484" s="97">
        <v>1404</v>
      </c>
      <c r="C484" s="98" t="s">
        <v>3248</v>
      </c>
      <c r="D484" s="98" t="s">
        <v>3249</v>
      </c>
      <c r="E484" s="98" t="s">
        <v>760</v>
      </c>
      <c r="F484" s="99" t="s">
        <v>2009</v>
      </c>
      <c r="H484" s="41" t="str">
        <f t="shared" si="21"/>
        <v>Greta – Kaniški – OK Maksimir – Ž12</v>
      </c>
      <c r="J484" s="41" t="str">
        <f t="shared" si="22"/>
        <v>Greta – Kaniški – OK Maksimir</v>
      </c>
      <c r="L484" s="41" t="str">
        <f t="shared" si="23"/>
        <v>Greta – Kaniški</v>
      </c>
      <c r="N484" s="97"/>
      <c r="O484" s="98"/>
      <c r="P484" s="99"/>
    </row>
    <row r="485" spans="2:16" x14ac:dyDescent="0.25">
      <c r="B485" s="97">
        <v>1439</v>
      </c>
      <c r="C485" s="98" t="s">
        <v>3250</v>
      </c>
      <c r="D485" s="98" t="s">
        <v>3249</v>
      </c>
      <c r="E485" s="98" t="s">
        <v>760</v>
      </c>
      <c r="F485" s="99" t="s">
        <v>2215</v>
      </c>
      <c r="H485" s="41" t="str">
        <f t="shared" si="21"/>
        <v>Laura – Kaniški – OK Maksimir – Ž20</v>
      </c>
      <c r="J485" s="41" t="str">
        <f t="shared" si="22"/>
        <v>Laura – Kaniški – OK Maksimir</v>
      </c>
      <c r="L485" s="41" t="str">
        <f t="shared" si="23"/>
        <v>Laura – Kaniški</v>
      </c>
      <c r="N485" s="97"/>
      <c r="O485" s="98"/>
      <c r="P485" s="99"/>
    </row>
    <row r="486" spans="2:16" x14ac:dyDescent="0.25">
      <c r="B486" s="97">
        <v>1321</v>
      </c>
      <c r="C486" s="98" t="s">
        <v>1639</v>
      </c>
      <c r="D486" s="98" t="s">
        <v>3249</v>
      </c>
      <c r="E486" s="98" t="s">
        <v>760</v>
      </c>
      <c r="F486" s="99" t="s">
        <v>387</v>
      </c>
      <c r="H486" s="41" t="str">
        <f t="shared" si="21"/>
        <v>Petar – Kaniški – OK Maksimir – M12</v>
      </c>
      <c r="J486" s="41" t="str">
        <f t="shared" si="22"/>
        <v>Petar – Kaniški – OK Maksimir</v>
      </c>
      <c r="L486" s="41" t="str">
        <f t="shared" si="23"/>
        <v>Petar – Kaniški</v>
      </c>
      <c r="N486" s="97"/>
      <c r="O486" s="98"/>
      <c r="P486" s="99"/>
    </row>
    <row r="487" spans="2:16" x14ac:dyDescent="0.25">
      <c r="B487" s="97">
        <v>1475</v>
      </c>
      <c r="C487" s="98" t="s">
        <v>2913</v>
      </c>
      <c r="D487" s="98" t="s">
        <v>3249</v>
      </c>
      <c r="E487" s="98" t="s">
        <v>760</v>
      </c>
      <c r="F487" s="99" t="s">
        <v>1488</v>
      </c>
      <c r="H487" s="41" t="str">
        <f t="shared" si="21"/>
        <v>Robert – Kaniški – OK Maksimir – M45</v>
      </c>
      <c r="J487" s="41" t="str">
        <f t="shared" si="22"/>
        <v>Robert – Kaniški – OK Maksimir</v>
      </c>
      <c r="L487" s="41" t="str">
        <f t="shared" si="23"/>
        <v>Robert – Kaniški</v>
      </c>
      <c r="N487" s="97"/>
      <c r="O487" s="98"/>
      <c r="P487" s="99"/>
    </row>
    <row r="488" spans="2:16" x14ac:dyDescent="0.25">
      <c r="B488" s="97">
        <v>2058</v>
      </c>
      <c r="C488" s="98" t="s">
        <v>3022</v>
      </c>
      <c r="D488" s="98" t="s">
        <v>3249</v>
      </c>
      <c r="E488" s="98" t="s">
        <v>760</v>
      </c>
      <c r="F488" s="99"/>
      <c r="H488" s="41" t="str">
        <f t="shared" si="21"/>
        <v>Roko – Kaniški – OK Maksimir</v>
      </c>
      <c r="J488" s="41" t="str">
        <f t="shared" si="22"/>
        <v>Roko – Kaniški – OK Maksimir</v>
      </c>
      <c r="L488" s="41" t="str">
        <f t="shared" si="23"/>
        <v>Roko – Kaniški</v>
      </c>
      <c r="N488" s="97"/>
      <c r="O488" s="98"/>
      <c r="P488" s="99"/>
    </row>
    <row r="489" spans="2:16" x14ac:dyDescent="0.25">
      <c r="B489" s="97">
        <v>1138</v>
      </c>
      <c r="C489" s="98" t="s">
        <v>1101</v>
      </c>
      <c r="D489" s="98" t="s">
        <v>3249</v>
      </c>
      <c r="E489" s="98" t="s">
        <v>760</v>
      </c>
      <c r="F489" s="99"/>
      <c r="H489" s="41" t="str">
        <f t="shared" si="21"/>
        <v>Tomislav – Kaniški – OK Maksimir</v>
      </c>
      <c r="J489" s="41" t="str">
        <f t="shared" si="22"/>
        <v>Tomislav – Kaniški – OK Maksimir</v>
      </c>
      <c r="L489" s="41" t="str">
        <f t="shared" si="23"/>
        <v>Tomislav – Kaniški</v>
      </c>
      <c r="N489" s="97"/>
      <c r="O489" s="98"/>
      <c r="P489" s="99"/>
    </row>
    <row r="490" spans="2:16" x14ac:dyDescent="0.25">
      <c r="B490" s="97">
        <v>1535</v>
      </c>
      <c r="C490" s="98" t="s">
        <v>987</v>
      </c>
      <c r="D490" s="98" t="s">
        <v>3251</v>
      </c>
      <c r="E490" s="98" t="s">
        <v>760</v>
      </c>
      <c r="F490" s="99" t="s">
        <v>864</v>
      </c>
      <c r="H490" s="41" t="str">
        <f t="shared" si="21"/>
        <v>Dominik – Kirin – OK Maksimir – M21</v>
      </c>
      <c r="J490" s="41" t="str">
        <f t="shared" si="22"/>
        <v>Dominik – Kirin – OK Maksimir</v>
      </c>
      <c r="L490" s="41" t="str">
        <f t="shared" si="23"/>
        <v>Dominik – Kirin</v>
      </c>
      <c r="N490" s="97"/>
      <c r="O490" s="98"/>
      <c r="P490" s="99"/>
    </row>
    <row r="491" spans="2:16" x14ac:dyDescent="0.25">
      <c r="B491" s="97">
        <v>1176</v>
      </c>
      <c r="C491" s="98" t="s">
        <v>987</v>
      </c>
      <c r="D491" s="98" t="s">
        <v>986</v>
      </c>
      <c r="E491" s="98" t="s">
        <v>760</v>
      </c>
      <c r="F491" s="99" t="s">
        <v>864</v>
      </c>
      <c r="H491" s="41" t="str">
        <f t="shared" si="21"/>
        <v>Dominik – Klasić – OK Maksimir – M21</v>
      </c>
      <c r="J491" s="41" t="str">
        <f t="shared" si="22"/>
        <v>Dominik – Klasić – OK Maksimir</v>
      </c>
      <c r="L491" s="41" t="str">
        <f t="shared" si="23"/>
        <v>Dominik – Klasić</v>
      </c>
      <c r="N491" s="97"/>
      <c r="O491" s="98"/>
      <c r="P491" s="99"/>
    </row>
    <row r="492" spans="2:16" x14ac:dyDescent="0.25">
      <c r="B492" s="97">
        <v>1337</v>
      </c>
      <c r="C492" s="98" t="s">
        <v>3252</v>
      </c>
      <c r="D492" s="98" t="s">
        <v>3253</v>
      </c>
      <c r="E492" s="98" t="s">
        <v>760</v>
      </c>
      <c r="F492" s="99" t="s">
        <v>2215</v>
      </c>
      <c r="H492" s="41" t="str">
        <f t="shared" si="21"/>
        <v>Kyra – Krahenbuhl – OK Maksimir – Ž20</v>
      </c>
      <c r="J492" s="41" t="str">
        <f t="shared" si="22"/>
        <v>Kyra – Krahenbuhl – OK Maksimir</v>
      </c>
      <c r="L492" s="41" t="str">
        <f t="shared" si="23"/>
        <v>Kyra – Krahenbuhl</v>
      </c>
      <c r="N492" s="97"/>
      <c r="O492" s="98"/>
      <c r="P492" s="99"/>
    </row>
    <row r="493" spans="2:16" x14ac:dyDescent="0.25">
      <c r="B493" s="97">
        <v>1225</v>
      </c>
      <c r="C493" s="98" t="s">
        <v>3254</v>
      </c>
      <c r="D493" s="98" t="s">
        <v>3255</v>
      </c>
      <c r="E493" s="98" t="s">
        <v>760</v>
      </c>
      <c r="F493" s="99" t="s">
        <v>2463</v>
      </c>
      <c r="H493" s="41" t="str">
        <f t="shared" si="21"/>
        <v>Evelyn – Kraintz – OK Maksimir – Ž45</v>
      </c>
      <c r="J493" s="41" t="str">
        <f t="shared" si="22"/>
        <v>Evelyn – Kraintz – OK Maksimir</v>
      </c>
      <c r="L493" s="41" t="str">
        <f t="shared" si="23"/>
        <v>Evelyn – Kraintz</v>
      </c>
      <c r="N493" s="97"/>
      <c r="O493" s="98"/>
      <c r="P493" s="99"/>
    </row>
    <row r="494" spans="2:16" x14ac:dyDescent="0.25">
      <c r="B494" s="97">
        <v>1250</v>
      </c>
      <c r="C494" s="98" t="s">
        <v>3256</v>
      </c>
      <c r="D494" s="98" t="s">
        <v>3257</v>
      </c>
      <c r="E494" s="98" t="s">
        <v>760</v>
      </c>
      <c r="F494" s="99" t="s">
        <v>1767</v>
      </c>
      <c r="H494" s="41" t="str">
        <f t="shared" si="21"/>
        <v>Antun Zoran – Krivokapić – OK Maksimir – M65</v>
      </c>
      <c r="J494" s="41" t="str">
        <f t="shared" si="22"/>
        <v>Antun Zoran – Krivokapić – OK Maksimir</v>
      </c>
      <c r="L494" s="41" t="str">
        <f t="shared" si="23"/>
        <v>Antun Zoran – Krivokapić</v>
      </c>
      <c r="N494" s="97"/>
      <c r="O494" s="98"/>
      <c r="P494" s="99"/>
    </row>
    <row r="495" spans="2:16" x14ac:dyDescent="0.25">
      <c r="B495" s="97">
        <v>1985</v>
      </c>
      <c r="C495" s="98" t="s">
        <v>1054</v>
      </c>
      <c r="D495" s="98" t="s">
        <v>3258</v>
      </c>
      <c r="E495" s="98" t="s">
        <v>760</v>
      </c>
      <c r="F495" s="99" t="s">
        <v>1767</v>
      </c>
      <c r="H495" s="41" t="str">
        <f t="shared" si="21"/>
        <v>Ivan – Marchiotti – OK Maksimir – M65</v>
      </c>
      <c r="J495" s="41" t="str">
        <f t="shared" si="22"/>
        <v>Ivan – Marchiotti – OK Maksimir</v>
      </c>
      <c r="L495" s="41" t="str">
        <f t="shared" si="23"/>
        <v>Ivan – Marchiotti</v>
      </c>
      <c r="N495" s="97"/>
      <c r="O495" s="98"/>
      <c r="P495" s="99"/>
    </row>
    <row r="496" spans="2:16" x14ac:dyDescent="0.25">
      <c r="B496" s="97">
        <v>1655</v>
      </c>
      <c r="C496" s="98" t="s">
        <v>2504</v>
      </c>
      <c r="D496" s="98" t="s">
        <v>3258</v>
      </c>
      <c r="E496" s="98" t="s">
        <v>760</v>
      </c>
      <c r="F496" s="99" t="s">
        <v>2634</v>
      </c>
      <c r="H496" s="41" t="str">
        <f t="shared" si="21"/>
        <v>Mirjana – Marchiotti – OK Maksimir – Ž65</v>
      </c>
      <c r="J496" s="41" t="str">
        <f t="shared" si="22"/>
        <v>Mirjana – Marchiotti – OK Maksimir</v>
      </c>
      <c r="L496" s="41" t="str">
        <f t="shared" si="23"/>
        <v>Mirjana – Marchiotti</v>
      </c>
      <c r="N496" s="97"/>
      <c r="O496" s="98"/>
      <c r="P496" s="99"/>
    </row>
    <row r="497" spans="2:16" x14ac:dyDescent="0.25">
      <c r="B497" s="97">
        <v>1755</v>
      </c>
      <c r="C497" s="98" t="s">
        <v>3259</v>
      </c>
      <c r="D497" s="98" t="s">
        <v>3260</v>
      </c>
      <c r="E497" s="98" t="s">
        <v>760</v>
      </c>
      <c r="F497" s="99"/>
      <c r="H497" s="41" t="str">
        <f t="shared" si="21"/>
        <v>Asmir – Mašić – OK Maksimir</v>
      </c>
      <c r="J497" s="41" t="str">
        <f t="shared" si="22"/>
        <v>Asmir – Mašić – OK Maksimir</v>
      </c>
      <c r="L497" s="41" t="str">
        <f t="shared" si="23"/>
        <v>Asmir – Mašić</v>
      </c>
      <c r="N497" s="97"/>
      <c r="O497" s="98"/>
      <c r="P497" s="99"/>
    </row>
    <row r="498" spans="2:16" x14ac:dyDescent="0.25">
      <c r="B498" s="97">
        <v>1562</v>
      </c>
      <c r="C498" s="98" t="s">
        <v>1709</v>
      </c>
      <c r="D498" s="98" t="s">
        <v>3261</v>
      </c>
      <c r="E498" s="98" t="s">
        <v>760</v>
      </c>
      <c r="F498" s="99" t="s">
        <v>1614</v>
      </c>
      <c r="H498" s="41" t="str">
        <f t="shared" si="21"/>
        <v>Darko – Merunka – OK Maksimir – M55</v>
      </c>
      <c r="J498" s="41" t="str">
        <f t="shared" si="22"/>
        <v>Darko – Merunka – OK Maksimir</v>
      </c>
      <c r="L498" s="41" t="str">
        <f t="shared" si="23"/>
        <v>Darko – Merunka</v>
      </c>
      <c r="N498" s="97"/>
      <c r="O498" s="98"/>
      <c r="P498" s="99"/>
    </row>
    <row r="499" spans="2:16" x14ac:dyDescent="0.25">
      <c r="B499" s="97">
        <v>1608</v>
      </c>
      <c r="C499" s="98" t="s">
        <v>3262</v>
      </c>
      <c r="D499" s="98" t="s">
        <v>3263</v>
      </c>
      <c r="E499" s="98" t="s">
        <v>760</v>
      </c>
      <c r="F499" s="99"/>
      <c r="H499" s="41" t="str">
        <f t="shared" si="21"/>
        <v>Alan – Omerčić – OK Maksimir</v>
      </c>
      <c r="J499" s="41" t="str">
        <f t="shared" si="22"/>
        <v>Alan – Omerčić – OK Maksimir</v>
      </c>
      <c r="L499" s="41" t="str">
        <f t="shared" si="23"/>
        <v>Alan – Omerčić</v>
      </c>
      <c r="N499" s="97"/>
      <c r="O499" s="98"/>
      <c r="P499" s="99"/>
    </row>
    <row r="500" spans="2:16" x14ac:dyDescent="0.25">
      <c r="B500" s="97">
        <v>1617</v>
      </c>
      <c r="C500" s="98" t="s">
        <v>3043</v>
      </c>
      <c r="D500" s="98" t="s">
        <v>3263</v>
      </c>
      <c r="E500" s="98" t="s">
        <v>760</v>
      </c>
      <c r="F500" s="99"/>
      <c r="H500" s="41" t="str">
        <f t="shared" si="21"/>
        <v>Helena – Omerčić – OK Maksimir</v>
      </c>
      <c r="J500" s="41" t="str">
        <f t="shared" si="22"/>
        <v>Helena – Omerčić – OK Maksimir</v>
      </c>
      <c r="L500" s="41" t="str">
        <f t="shared" si="23"/>
        <v>Helena – Omerčić</v>
      </c>
      <c r="N500" s="97"/>
      <c r="O500" s="98"/>
      <c r="P500" s="99"/>
    </row>
    <row r="501" spans="2:16" x14ac:dyDescent="0.25">
      <c r="B501" s="97">
        <v>1351</v>
      </c>
      <c r="C501" s="98" t="s">
        <v>3264</v>
      </c>
      <c r="D501" s="98" t="s">
        <v>3265</v>
      </c>
      <c r="E501" s="98" t="s">
        <v>760</v>
      </c>
      <c r="F501" s="99"/>
      <c r="H501" s="41" t="str">
        <f t="shared" si="21"/>
        <v>Lorena – Orešković – OK Maksimir</v>
      </c>
      <c r="J501" s="41" t="str">
        <f t="shared" si="22"/>
        <v>Lorena – Orešković – OK Maksimir</v>
      </c>
      <c r="L501" s="41" t="str">
        <f t="shared" si="23"/>
        <v>Lorena – Orešković</v>
      </c>
      <c r="N501" s="97"/>
      <c r="O501" s="98"/>
      <c r="P501" s="99"/>
    </row>
    <row r="502" spans="2:16" x14ac:dyDescent="0.25">
      <c r="B502" s="97">
        <v>2000</v>
      </c>
      <c r="C502" s="98" t="s">
        <v>1054</v>
      </c>
      <c r="D502" s="98" t="s">
        <v>2171</v>
      </c>
      <c r="E502" s="98" t="s">
        <v>760</v>
      </c>
      <c r="F502" s="99"/>
      <c r="H502" s="41" t="str">
        <f t="shared" si="21"/>
        <v>Ivan – Pavić – OK Maksimir</v>
      </c>
      <c r="J502" s="41" t="str">
        <f t="shared" si="22"/>
        <v>Ivan – Pavić – OK Maksimir</v>
      </c>
      <c r="L502" s="41" t="str">
        <f t="shared" si="23"/>
        <v>Ivan – Pavić</v>
      </c>
      <c r="N502" s="97"/>
      <c r="O502" s="98"/>
      <c r="P502" s="99"/>
    </row>
    <row r="503" spans="2:16" x14ac:dyDescent="0.25">
      <c r="B503" s="97">
        <v>1965</v>
      </c>
      <c r="C503" s="98" t="s">
        <v>3266</v>
      </c>
      <c r="D503" s="98" t="s">
        <v>3267</v>
      </c>
      <c r="E503" s="98" t="s">
        <v>760</v>
      </c>
      <c r="F503" s="99"/>
      <c r="H503" s="41" t="str">
        <f t="shared" si="21"/>
        <v>Florian – Pigac – OK Maksimir</v>
      </c>
      <c r="J503" s="41" t="str">
        <f t="shared" si="22"/>
        <v>Florian – Pigac – OK Maksimir</v>
      </c>
      <c r="L503" s="41" t="str">
        <f t="shared" si="23"/>
        <v>Florian – Pigac</v>
      </c>
      <c r="N503" s="97"/>
      <c r="O503" s="98"/>
      <c r="P503" s="99"/>
    </row>
    <row r="504" spans="2:16" x14ac:dyDescent="0.25">
      <c r="B504" s="97">
        <v>1949</v>
      </c>
      <c r="C504" s="98" t="s">
        <v>3100</v>
      </c>
      <c r="D504" s="98" t="s">
        <v>3268</v>
      </c>
      <c r="E504" s="98" t="s">
        <v>760</v>
      </c>
      <c r="F504" s="99" t="s">
        <v>864</v>
      </c>
      <c r="H504" s="41" t="str">
        <f t="shared" si="21"/>
        <v>Ante – Raguž – OK Maksimir – M21</v>
      </c>
      <c r="J504" s="41" t="str">
        <f t="shared" si="22"/>
        <v>Ante – Raguž – OK Maksimir</v>
      </c>
      <c r="L504" s="41" t="str">
        <f t="shared" si="23"/>
        <v>Ante – Raguž</v>
      </c>
      <c r="N504" s="97"/>
      <c r="O504" s="98"/>
      <c r="P504" s="99"/>
    </row>
    <row r="505" spans="2:16" x14ac:dyDescent="0.25">
      <c r="B505" s="97">
        <v>1137</v>
      </c>
      <c r="C505" s="98" t="s">
        <v>3009</v>
      </c>
      <c r="D505" s="98" t="s">
        <v>3269</v>
      </c>
      <c r="E505" s="98" t="s">
        <v>760</v>
      </c>
      <c r="F505" s="99" t="s">
        <v>2333</v>
      </c>
      <c r="H505" s="41" t="str">
        <f t="shared" si="21"/>
        <v>Dunja – Riet, van de – OK Maksimir – Ž35</v>
      </c>
      <c r="J505" s="41" t="str">
        <f t="shared" si="22"/>
        <v>Dunja – Riet, van de – OK Maksimir</v>
      </c>
      <c r="L505" s="41" t="str">
        <f t="shared" si="23"/>
        <v>Dunja – Riet, van de</v>
      </c>
      <c r="N505" s="97"/>
      <c r="O505" s="98"/>
      <c r="P505" s="99"/>
    </row>
    <row r="506" spans="2:16" x14ac:dyDescent="0.25">
      <c r="B506" s="97">
        <v>1014</v>
      </c>
      <c r="C506" s="98" t="s">
        <v>3270</v>
      </c>
      <c r="D506" s="98" t="s">
        <v>3269</v>
      </c>
      <c r="E506" s="98" t="s">
        <v>760</v>
      </c>
      <c r="F506" s="99"/>
      <c r="H506" s="41" t="str">
        <f t="shared" si="21"/>
        <v>Gerrit – Riet, van de – OK Maksimir</v>
      </c>
      <c r="J506" s="41" t="str">
        <f t="shared" si="22"/>
        <v>Gerrit – Riet, van de – OK Maksimir</v>
      </c>
      <c r="L506" s="41" t="str">
        <f t="shared" si="23"/>
        <v>Gerrit – Riet, van de</v>
      </c>
      <c r="N506" s="97"/>
      <c r="O506" s="98"/>
      <c r="P506" s="99"/>
    </row>
    <row r="507" spans="2:16" x14ac:dyDescent="0.25">
      <c r="B507" s="97">
        <v>1520</v>
      </c>
      <c r="C507" s="98" t="s">
        <v>3271</v>
      </c>
      <c r="D507" s="98" t="s">
        <v>3272</v>
      </c>
      <c r="E507" s="98" t="s">
        <v>760</v>
      </c>
      <c r="F507" s="99" t="s">
        <v>1488</v>
      </c>
      <c r="H507" s="41" t="str">
        <f t="shared" si="21"/>
        <v>Radenko – Romanović – OK Maksimir – M45</v>
      </c>
      <c r="J507" s="41" t="str">
        <f t="shared" si="22"/>
        <v>Radenko – Romanović – OK Maksimir</v>
      </c>
      <c r="L507" s="41" t="str">
        <f t="shared" si="23"/>
        <v>Radenko – Romanović</v>
      </c>
      <c r="N507" s="97"/>
      <c r="O507" s="98"/>
      <c r="P507" s="99"/>
    </row>
    <row r="508" spans="2:16" x14ac:dyDescent="0.25">
      <c r="B508" s="97">
        <v>1383</v>
      </c>
      <c r="C508" s="98" t="s">
        <v>1902</v>
      </c>
      <c r="D508" s="98" t="s">
        <v>3273</v>
      </c>
      <c r="E508" s="98" t="s">
        <v>760</v>
      </c>
      <c r="F508" s="99" t="s">
        <v>2252</v>
      </c>
      <c r="H508" s="41" t="str">
        <f t="shared" si="21"/>
        <v>Nika – Sakar – OK Maksimir – Ž21</v>
      </c>
      <c r="J508" s="41" t="str">
        <f t="shared" si="22"/>
        <v>Nika – Sakar – OK Maksimir</v>
      </c>
      <c r="L508" s="41" t="str">
        <f t="shared" si="23"/>
        <v>Nika – Sakar</v>
      </c>
      <c r="N508" s="97"/>
      <c r="O508" s="98"/>
      <c r="P508" s="99"/>
    </row>
    <row r="509" spans="2:16" x14ac:dyDescent="0.25">
      <c r="B509" s="97">
        <v>1345</v>
      </c>
      <c r="C509" s="98" t="s">
        <v>2964</v>
      </c>
      <c r="D509" s="98" t="s">
        <v>3274</v>
      </c>
      <c r="E509" s="98" t="s">
        <v>760</v>
      </c>
      <c r="F509" s="99" t="s">
        <v>2252</v>
      </c>
      <c r="H509" s="41" t="str">
        <f t="shared" si="21"/>
        <v>Tena – Sakar Vukić – OK Maksimir – Ž21</v>
      </c>
      <c r="J509" s="41" t="str">
        <f t="shared" si="22"/>
        <v>Tena – Sakar Vukić – OK Maksimir</v>
      </c>
      <c r="L509" s="41" t="str">
        <f t="shared" si="23"/>
        <v>Tena – Sakar Vukić</v>
      </c>
      <c r="N509" s="97"/>
      <c r="O509" s="98"/>
      <c r="P509" s="99"/>
    </row>
    <row r="510" spans="2:16" x14ac:dyDescent="0.25">
      <c r="B510" s="97">
        <v>1937</v>
      </c>
      <c r="C510" s="98" t="s">
        <v>1612</v>
      </c>
      <c r="D510" s="98" t="s">
        <v>3275</v>
      </c>
      <c r="E510" s="98" t="s">
        <v>760</v>
      </c>
      <c r="F510" s="99" t="s">
        <v>864</v>
      </c>
      <c r="H510" s="41" t="str">
        <f t="shared" si="21"/>
        <v>Dario – Šimatić – OK Maksimir – M21</v>
      </c>
      <c r="J510" s="41" t="str">
        <f t="shared" si="22"/>
        <v>Dario – Šimatić – OK Maksimir</v>
      </c>
      <c r="L510" s="41" t="str">
        <f t="shared" si="23"/>
        <v>Dario – Šimatić</v>
      </c>
      <c r="N510" s="97"/>
      <c r="O510" s="98"/>
      <c r="P510" s="99"/>
    </row>
    <row r="511" spans="2:16" x14ac:dyDescent="0.25">
      <c r="B511" s="97">
        <v>1999</v>
      </c>
      <c r="C511" s="98" t="s">
        <v>1054</v>
      </c>
      <c r="D511" s="98" t="s">
        <v>3276</v>
      </c>
      <c r="E511" s="98" t="s">
        <v>760</v>
      </c>
      <c r="F511" s="99"/>
      <c r="H511" s="41" t="str">
        <f t="shared" si="21"/>
        <v>Ivan – Škoko Gavranović – OK Maksimir</v>
      </c>
      <c r="J511" s="41" t="str">
        <f t="shared" si="22"/>
        <v>Ivan – Škoko Gavranović – OK Maksimir</v>
      </c>
      <c r="L511" s="41" t="str">
        <f t="shared" si="23"/>
        <v>Ivan – Škoko Gavranović</v>
      </c>
      <c r="N511" s="97"/>
      <c r="O511" s="98"/>
      <c r="P511" s="99"/>
    </row>
    <row r="512" spans="2:16" x14ac:dyDescent="0.25">
      <c r="B512" s="97">
        <v>1134</v>
      </c>
      <c r="C512" s="98" t="s">
        <v>3277</v>
      </c>
      <c r="D512" s="98" t="s">
        <v>3278</v>
      </c>
      <c r="E512" s="98" t="s">
        <v>760</v>
      </c>
      <c r="F512" s="99" t="s">
        <v>1488</v>
      </c>
      <c r="H512" s="41" t="str">
        <f t="shared" si="21"/>
        <v>Andrej – Smerke – OK Maksimir – M45</v>
      </c>
      <c r="J512" s="41" t="str">
        <f t="shared" si="22"/>
        <v>Andrej – Smerke – OK Maksimir</v>
      </c>
      <c r="L512" s="41" t="str">
        <f t="shared" si="23"/>
        <v>Andrej – Smerke</v>
      </c>
      <c r="N512" s="97"/>
      <c r="O512" s="98"/>
      <c r="P512" s="99"/>
    </row>
    <row r="513" spans="2:16" x14ac:dyDescent="0.25">
      <c r="B513" s="97">
        <v>1143</v>
      </c>
      <c r="C513" s="98" t="s">
        <v>3279</v>
      </c>
      <c r="D513" s="98" t="s">
        <v>1611</v>
      </c>
      <c r="E513" s="98" t="s">
        <v>760</v>
      </c>
      <c r="F513" s="99" t="s">
        <v>864</v>
      </c>
      <c r="H513" s="41" t="str">
        <f t="shared" si="21"/>
        <v>Andro Vladimir – Štambuk – OK Maksimir – M21</v>
      </c>
      <c r="J513" s="41" t="str">
        <f t="shared" si="22"/>
        <v>Andro Vladimir – Štambuk – OK Maksimir</v>
      </c>
      <c r="L513" s="41" t="str">
        <f t="shared" si="23"/>
        <v>Andro Vladimir – Štambuk</v>
      </c>
      <c r="N513" s="97"/>
      <c r="O513" s="98"/>
      <c r="P513" s="99"/>
    </row>
    <row r="514" spans="2:16" x14ac:dyDescent="0.25">
      <c r="B514" s="97">
        <v>1158</v>
      </c>
      <c r="C514" s="98" t="s">
        <v>2414</v>
      </c>
      <c r="D514" s="98" t="s">
        <v>1611</v>
      </c>
      <c r="E514" s="98" t="s">
        <v>760</v>
      </c>
      <c r="F514" s="99" t="s">
        <v>2252</v>
      </c>
      <c r="H514" s="41" t="str">
        <f t="shared" si="21"/>
        <v>Iva – Štambuk – OK Maksimir – Ž21</v>
      </c>
      <c r="J514" s="41" t="str">
        <f t="shared" si="22"/>
        <v>Iva – Štambuk – OK Maksimir</v>
      </c>
      <c r="L514" s="41" t="str">
        <f t="shared" si="23"/>
        <v>Iva – Štambuk</v>
      </c>
      <c r="N514" s="97"/>
      <c r="O514" s="98"/>
      <c r="P514" s="99"/>
    </row>
    <row r="515" spans="2:16" x14ac:dyDescent="0.25">
      <c r="B515" s="97">
        <v>1349</v>
      </c>
      <c r="C515" s="98" t="s">
        <v>427</v>
      </c>
      <c r="D515" s="98" t="s">
        <v>1611</v>
      </c>
      <c r="E515" s="98" t="s">
        <v>760</v>
      </c>
      <c r="F515" s="99" t="s">
        <v>864</v>
      </c>
      <c r="H515" s="41" t="str">
        <f t="shared" si="21"/>
        <v>Mario – Štambuk – OK Maksimir – M21</v>
      </c>
      <c r="J515" s="41" t="str">
        <f t="shared" si="22"/>
        <v>Mario – Štambuk – OK Maksimir</v>
      </c>
      <c r="L515" s="41" t="str">
        <f t="shared" si="23"/>
        <v>Mario – Štambuk</v>
      </c>
      <c r="N515" s="97"/>
      <c r="O515" s="98"/>
      <c r="P515" s="99"/>
    </row>
    <row r="516" spans="2:16" x14ac:dyDescent="0.25">
      <c r="B516" s="97">
        <v>1257</v>
      </c>
      <c r="C516" s="98" t="s">
        <v>1639</v>
      </c>
      <c r="D516" s="98" t="s">
        <v>755</v>
      </c>
      <c r="E516" s="98" t="s">
        <v>760</v>
      </c>
      <c r="F516" s="99" t="s">
        <v>1614</v>
      </c>
      <c r="H516" s="41" t="str">
        <f t="shared" si="21"/>
        <v>Petar – Strmečki – OK Maksimir – M55</v>
      </c>
      <c r="J516" s="41" t="str">
        <f t="shared" si="22"/>
        <v>Petar – Strmečki – OK Maksimir</v>
      </c>
      <c r="L516" s="41" t="str">
        <f t="shared" si="23"/>
        <v>Petar – Strmečki</v>
      </c>
      <c r="N516" s="97"/>
      <c r="O516" s="98"/>
      <c r="P516" s="99"/>
    </row>
    <row r="517" spans="2:16" x14ac:dyDescent="0.25">
      <c r="B517" s="97">
        <v>1165</v>
      </c>
      <c r="C517" s="98" t="s">
        <v>756</v>
      </c>
      <c r="D517" s="98" t="s">
        <v>755</v>
      </c>
      <c r="E517" s="98" t="s">
        <v>760</v>
      </c>
      <c r="F517" s="99" t="s">
        <v>619</v>
      </c>
      <c r="H517" s="41" t="str">
        <f t="shared" si="21"/>
        <v>Vibor – Strmečki – OK Maksimir – M16</v>
      </c>
      <c r="J517" s="41" t="str">
        <f t="shared" si="22"/>
        <v>Vibor – Strmečki – OK Maksimir</v>
      </c>
      <c r="L517" s="41" t="str">
        <f t="shared" si="23"/>
        <v>Vibor – Strmečki</v>
      </c>
      <c r="N517" s="97"/>
      <c r="O517" s="98"/>
      <c r="P517" s="99"/>
    </row>
    <row r="518" spans="2:16" x14ac:dyDescent="0.25">
      <c r="B518" s="97">
        <v>1276</v>
      </c>
      <c r="C518" s="98" t="s">
        <v>2097</v>
      </c>
      <c r="D518" s="98" t="s">
        <v>3280</v>
      </c>
      <c r="E518" s="98" t="s">
        <v>760</v>
      </c>
      <c r="F518" s="99" t="s">
        <v>2252</v>
      </c>
      <c r="H518" s="41" t="str">
        <f t="shared" si="21"/>
        <v>Ana – Tišljar – OK Maksimir – Ž21</v>
      </c>
      <c r="J518" s="41" t="str">
        <f t="shared" si="22"/>
        <v>Ana – Tišljar – OK Maksimir</v>
      </c>
      <c r="L518" s="41" t="str">
        <f t="shared" si="23"/>
        <v>Ana – Tišljar</v>
      </c>
      <c r="N518" s="97"/>
      <c r="O518" s="103"/>
      <c r="P518" s="99"/>
    </row>
    <row r="519" spans="2:16" x14ac:dyDescent="0.25">
      <c r="B519" s="97">
        <v>1556</v>
      </c>
      <c r="C519" s="98" t="s">
        <v>1789</v>
      </c>
      <c r="D519" s="98" t="s">
        <v>3281</v>
      </c>
      <c r="E519" s="98" t="s">
        <v>760</v>
      </c>
      <c r="F519" s="99" t="s">
        <v>1767</v>
      </c>
      <c r="H519" s="41" t="str">
        <f t="shared" si="21"/>
        <v>Željko – Ulip – OK Maksimir – M65</v>
      </c>
      <c r="J519" s="41" t="str">
        <f t="shared" si="22"/>
        <v>Željko – Ulip – OK Maksimir</v>
      </c>
      <c r="L519" s="41" t="str">
        <f t="shared" si="23"/>
        <v>Željko – Ulip</v>
      </c>
      <c r="N519" s="97"/>
      <c r="O519" s="98"/>
      <c r="P519" s="99"/>
    </row>
    <row r="520" spans="2:16" x14ac:dyDescent="0.25">
      <c r="B520" s="97">
        <v>1407</v>
      </c>
      <c r="C520" s="98" t="s">
        <v>3282</v>
      </c>
      <c r="D520" s="98" t="s">
        <v>3283</v>
      </c>
      <c r="E520" s="98" t="s">
        <v>760</v>
      </c>
      <c r="F520" s="99" t="s">
        <v>1488</v>
      </c>
      <c r="H520" s="41" t="str">
        <f t="shared" si="21"/>
        <v>Milivoj – Uroić – OK Maksimir – M45</v>
      </c>
      <c r="J520" s="41" t="str">
        <f t="shared" si="22"/>
        <v>Milivoj – Uroić – OK Maksimir</v>
      </c>
      <c r="L520" s="41" t="str">
        <f t="shared" si="23"/>
        <v>Milivoj – Uroić</v>
      </c>
      <c r="N520" s="97"/>
      <c r="O520" s="98"/>
      <c r="P520" s="99"/>
    </row>
    <row r="521" spans="2:16" x14ac:dyDescent="0.25">
      <c r="B521" s="97">
        <v>1456</v>
      </c>
      <c r="C521" s="98" t="s">
        <v>2101</v>
      </c>
      <c r="D521" s="98" t="s">
        <v>2100</v>
      </c>
      <c r="E521" s="98" t="s">
        <v>760</v>
      </c>
      <c r="F521" s="99" t="s">
        <v>2009</v>
      </c>
      <c r="H521" s="41" t="str">
        <f t="shared" si="21"/>
        <v>Beatrice – Velimirović – OK Maksimir – Ž12</v>
      </c>
      <c r="J521" s="41" t="str">
        <f t="shared" si="22"/>
        <v>Beatrice – Velimirović – OK Maksimir</v>
      </c>
      <c r="L521" s="41" t="str">
        <f t="shared" si="23"/>
        <v>Beatrice – Velimirović</v>
      </c>
      <c r="N521" s="97"/>
      <c r="O521" s="98"/>
      <c r="P521" s="99"/>
    </row>
    <row r="522" spans="2:16" x14ac:dyDescent="0.25">
      <c r="B522" s="97">
        <v>1485</v>
      </c>
      <c r="C522" s="98" t="s">
        <v>2103</v>
      </c>
      <c r="D522" s="98" t="s">
        <v>2100</v>
      </c>
      <c r="E522" s="98" t="s">
        <v>760</v>
      </c>
      <c r="F522" s="99" t="s">
        <v>2009</v>
      </c>
      <c r="H522" s="41" t="str">
        <f t="shared" si="21"/>
        <v>Vittoria – Velimirović – OK Maksimir – Ž12</v>
      </c>
      <c r="J522" s="41" t="str">
        <f t="shared" si="22"/>
        <v>Vittoria – Velimirović – OK Maksimir</v>
      </c>
      <c r="L522" s="41" t="str">
        <f t="shared" si="23"/>
        <v>Vittoria – Velimirović</v>
      </c>
      <c r="N522" s="97"/>
      <c r="O522" s="98"/>
      <c r="P522" s="99"/>
    </row>
    <row r="523" spans="2:16" x14ac:dyDescent="0.25">
      <c r="B523" s="97">
        <v>1878</v>
      </c>
      <c r="C523" s="98" t="s">
        <v>2910</v>
      </c>
      <c r="D523" s="98" t="s">
        <v>3284</v>
      </c>
      <c r="E523" s="98" t="s">
        <v>760</v>
      </c>
      <c r="F523" s="99" t="s">
        <v>2634</v>
      </c>
      <c r="H523" s="41" t="str">
        <f t="shared" ref="H523:H586" si="24">IF(C523="","",C523) &amp; IF(D523="",""," – " &amp; D523) &amp; IF(E523="",""," – " &amp; E523) &amp; IF(F523="",""," – " &amp; F523)</f>
        <v>Željka – Vendler Čepelak – OK Maksimir – Ž65</v>
      </c>
      <c r="J523" s="41" t="str">
        <f t="shared" ref="J523:J586" si="25">IF(C523="","",C523) &amp; IF(D523="",""," – " &amp; D523) &amp; IF(E523="",""," – " &amp; E523)</f>
        <v>Željka – Vendler Čepelak – OK Maksimir</v>
      </c>
      <c r="L523" s="41" t="str">
        <f t="shared" ref="L523:L586" si="26">IF(C523="","",C523) &amp; IF(D523="",""," – " &amp; D523)</f>
        <v>Željka – Vendler Čepelak</v>
      </c>
      <c r="N523" s="97"/>
      <c r="O523" s="98"/>
      <c r="P523" s="99"/>
    </row>
    <row r="524" spans="2:16" x14ac:dyDescent="0.25">
      <c r="B524" s="97">
        <v>1313</v>
      </c>
      <c r="C524" s="98" t="s">
        <v>3285</v>
      </c>
      <c r="D524" s="98" t="s">
        <v>3286</v>
      </c>
      <c r="E524" s="98" t="s">
        <v>760</v>
      </c>
      <c r="F524" s="99" t="s">
        <v>1488</v>
      </c>
      <c r="H524" s="41" t="str">
        <f t="shared" si="24"/>
        <v>Bojan – Vukelić – OK Maksimir – M45</v>
      </c>
      <c r="J524" s="41" t="str">
        <f t="shared" si="25"/>
        <v>Bojan – Vukelić – OK Maksimir</v>
      </c>
      <c r="L524" s="41" t="str">
        <f t="shared" si="26"/>
        <v>Bojan – Vukelić</v>
      </c>
      <c r="N524" s="97"/>
      <c r="O524" s="98"/>
      <c r="P524" s="99"/>
    </row>
    <row r="525" spans="2:16" x14ac:dyDescent="0.25">
      <c r="B525" s="97">
        <v>1442</v>
      </c>
      <c r="C525" s="98" t="s">
        <v>2006</v>
      </c>
      <c r="D525" s="98" t="s">
        <v>3286</v>
      </c>
      <c r="E525" s="98" t="s">
        <v>760</v>
      </c>
      <c r="F525" s="99" t="s">
        <v>2108</v>
      </c>
      <c r="H525" s="41" t="str">
        <f t="shared" si="24"/>
        <v>Dora – Vukelić – OK Maksimir – Ž16</v>
      </c>
      <c r="J525" s="41" t="str">
        <f t="shared" si="25"/>
        <v>Dora – Vukelić – OK Maksimir</v>
      </c>
      <c r="L525" s="41" t="str">
        <f t="shared" si="26"/>
        <v>Dora – Vukelić</v>
      </c>
      <c r="N525" s="97"/>
      <c r="O525" s="98"/>
      <c r="P525" s="99"/>
    </row>
    <row r="526" spans="2:16" x14ac:dyDescent="0.25">
      <c r="B526" s="97">
        <v>1170</v>
      </c>
      <c r="C526" s="98" t="s">
        <v>3015</v>
      </c>
      <c r="D526" s="98" t="s">
        <v>3286</v>
      </c>
      <c r="E526" s="98" t="s">
        <v>760</v>
      </c>
      <c r="F526" s="99" t="s">
        <v>619</v>
      </c>
      <c r="H526" s="41" t="str">
        <f t="shared" si="24"/>
        <v>Juraj – Vukelić – OK Maksimir – M16</v>
      </c>
      <c r="J526" s="41" t="str">
        <f t="shared" si="25"/>
        <v>Juraj – Vukelić – OK Maksimir</v>
      </c>
      <c r="L526" s="41" t="str">
        <f t="shared" si="26"/>
        <v>Juraj – Vukelić</v>
      </c>
      <c r="N526" s="97"/>
      <c r="O526" s="98"/>
      <c r="P526" s="99"/>
    </row>
    <row r="527" spans="2:16" x14ac:dyDescent="0.25">
      <c r="B527" s="97">
        <v>1091</v>
      </c>
      <c r="C527" s="98" t="s">
        <v>3022</v>
      </c>
      <c r="D527" s="98" t="s">
        <v>3287</v>
      </c>
      <c r="E527" s="98" t="s">
        <v>760</v>
      </c>
      <c r="F527" s="99" t="s">
        <v>387</v>
      </c>
      <c r="H527" s="41" t="str">
        <f t="shared" si="24"/>
        <v>Roko – Vukić – OK Maksimir – M12</v>
      </c>
      <c r="J527" s="41" t="str">
        <f t="shared" si="25"/>
        <v>Roko – Vukić – OK Maksimir</v>
      </c>
      <c r="L527" s="41" t="str">
        <f t="shared" si="26"/>
        <v>Roko – Vukić</v>
      </c>
      <c r="N527" s="97"/>
      <c r="O527" s="98"/>
      <c r="P527" s="99"/>
    </row>
    <row r="528" spans="2:16" x14ac:dyDescent="0.25">
      <c r="B528" s="97">
        <v>1078</v>
      </c>
      <c r="C528" s="98" t="s">
        <v>1789</v>
      </c>
      <c r="D528" s="98" t="s">
        <v>3288</v>
      </c>
      <c r="E528" s="98" t="s">
        <v>2731</v>
      </c>
      <c r="F528" s="99" t="s">
        <v>1488</v>
      </c>
      <c r="H528" s="41" t="str">
        <f t="shared" si="24"/>
        <v>Željko – Antolić – OK Međimurje – M45</v>
      </c>
      <c r="J528" s="41" t="str">
        <f t="shared" si="25"/>
        <v>Željko – Antolić – OK Međimurje</v>
      </c>
      <c r="L528" s="41" t="str">
        <f t="shared" si="26"/>
        <v>Željko – Antolić</v>
      </c>
      <c r="N528" s="97"/>
      <c r="O528" s="98"/>
      <c r="P528" s="99"/>
    </row>
    <row r="529" spans="2:16" x14ac:dyDescent="0.25">
      <c r="B529" s="97">
        <v>1192</v>
      </c>
      <c r="C529" s="98" t="s">
        <v>452</v>
      </c>
      <c r="D529" s="98" t="s">
        <v>3289</v>
      </c>
      <c r="E529" s="98" t="s">
        <v>2731</v>
      </c>
      <c r="F529" s="99" t="s">
        <v>864</v>
      </c>
      <c r="H529" s="41" t="str">
        <f t="shared" si="24"/>
        <v>Luka – Bahun – OK Međimurje – M21</v>
      </c>
      <c r="J529" s="41" t="str">
        <f t="shared" si="25"/>
        <v>Luka – Bahun – OK Međimurje</v>
      </c>
      <c r="L529" s="41" t="str">
        <f t="shared" si="26"/>
        <v>Luka – Bahun</v>
      </c>
      <c r="N529" s="97"/>
      <c r="O529" s="98"/>
      <c r="P529" s="99"/>
    </row>
    <row r="530" spans="2:16" x14ac:dyDescent="0.25">
      <c r="B530" s="97">
        <v>1196</v>
      </c>
      <c r="C530" s="98" t="s">
        <v>2913</v>
      </c>
      <c r="D530" s="98" t="s">
        <v>3290</v>
      </c>
      <c r="E530" s="98" t="s">
        <v>2731</v>
      </c>
      <c r="F530" s="99" t="s">
        <v>1488</v>
      </c>
      <c r="H530" s="41" t="str">
        <f t="shared" si="24"/>
        <v>Robert – Belović – OK Međimurje – M45</v>
      </c>
      <c r="J530" s="41" t="str">
        <f t="shared" si="25"/>
        <v>Robert – Belović – OK Međimurje</v>
      </c>
      <c r="L530" s="41" t="str">
        <f t="shared" si="26"/>
        <v>Robert – Belović</v>
      </c>
      <c r="N530" s="97"/>
      <c r="O530" s="98"/>
      <c r="P530" s="99"/>
    </row>
    <row r="531" spans="2:16" x14ac:dyDescent="0.25">
      <c r="B531" s="97">
        <v>1973</v>
      </c>
      <c r="C531" s="98" t="s">
        <v>1101</v>
      </c>
      <c r="D531" s="98" t="s">
        <v>3291</v>
      </c>
      <c r="E531" s="98" t="s">
        <v>2731</v>
      </c>
      <c r="F531" s="99"/>
      <c r="H531" s="41" t="str">
        <f t="shared" si="24"/>
        <v>Tomislav – Braniša – OK Međimurje</v>
      </c>
      <c r="J531" s="41" t="str">
        <f t="shared" si="25"/>
        <v>Tomislav – Braniša – OK Međimurje</v>
      </c>
      <c r="L531" s="41" t="str">
        <f t="shared" si="26"/>
        <v>Tomislav – Braniša</v>
      </c>
      <c r="N531" s="97"/>
      <c r="O531" s="98"/>
      <c r="P531" s="99"/>
    </row>
    <row r="532" spans="2:16" x14ac:dyDescent="0.25">
      <c r="B532" s="97">
        <v>2180</v>
      </c>
      <c r="C532" s="98" t="s">
        <v>1101</v>
      </c>
      <c r="D532" s="98" t="s">
        <v>1100</v>
      </c>
      <c r="E532" s="98" t="s">
        <v>2731</v>
      </c>
      <c r="F532" s="99"/>
      <c r="H532" s="41" t="str">
        <f t="shared" si="24"/>
        <v>Tomislav – Branović – OK Međimurje</v>
      </c>
      <c r="J532" s="41" t="str">
        <f t="shared" si="25"/>
        <v>Tomislav – Branović – OK Međimurje</v>
      </c>
      <c r="L532" s="41" t="str">
        <f t="shared" si="26"/>
        <v>Tomislav – Branović</v>
      </c>
      <c r="N532" s="97"/>
      <c r="O532" s="98"/>
      <c r="P532" s="99"/>
    </row>
    <row r="533" spans="2:16" x14ac:dyDescent="0.25">
      <c r="B533" s="97">
        <v>2035</v>
      </c>
      <c r="C533" s="98" t="s">
        <v>1869</v>
      </c>
      <c r="D533" s="98" t="s">
        <v>3292</v>
      </c>
      <c r="E533" s="98" t="s">
        <v>2731</v>
      </c>
      <c r="F533" s="99"/>
      <c r="H533" s="41" t="str">
        <f t="shared" si="24"/>
        <v>Vedrana – Četković – OK Međimurje</v>
      </c>
      <c r="J533" s="41" t="str">
        <f t="shared" si="25"/>
        <v>Vedrana – Četković – OK Međimurje</v>
      </c>
      <c r="L533" s="41" t="str">
        <f t="shared" si="26"/>
        <v>Vedrana – Četković</v>
      </c>
      <c r="N533" s="97"/>
      <c r="O533" s="98"/>
      <c r="P533" s="99"/>
    </row>
    <row r="534" spans="2:16" x14ac:dyDescent="0.25">
      <c r="B534" s="97">
        <v>1267</v>
      </c>
      <c r="C534" s="98" t="s">
        <v>2510</v>
      </c>
      <c r="D534" s="98" t="s">
        <v>2509</v>
      </c>
      <c r="E534" s="98" t="s">
        <v>2731</v>
      </c>
      <c r="F534" s="99" t="s">
        <v>2463</v>
      </c>
      <c r="H534" s="41" t="str">
        <f t="shared" si="24"/>
        <v>Jasminka – Cindrić Perković – OK Međimurje – Ž45</v>
      </c>
      <c r="J534" s="41" t="str">
        <f t="shared" si="25"/>
        <v>Jasminka – Cindrić Perković – OK Međimurje</v>
      </c>
      <c r="L534" s="41" t="str">
        <f t="shared" si="26"/>
        <v>Jasminka – Cindrić Perković</v>
      </c>
      <c r="N534" s="97"/>
      <c r="O534" s="98"/>
      <c r="P534" s="99"/>
    </row>
    <row r="535" spans="2:16" x14ac:dyDescent="0.25">
      <c r="B535" s="97">
        <v>1555</v>
      </c>
      <c r="C535" s="98" t="s">
        <v>1406</v>
      </c>
      <c r="D535" s="98" t="s">
        <v>3293</v>
      </c>
      <c r="E535" s="98" t="s">
        <v>2731</v>
      </c>
      <c r="F535" s="99" t="s">
        <v>1488</v>
      </c>
      <c r="H535" s="41" t="str">
        <f t="shared" si="24"/>
        <v>Branko – Crljenica – OK Međimurje – M45</v>
      </c>
      <c r="J535" s="41" t="str">
        <f t="shared" si="25"/>
        <v>Branko – Crljenica – OK Međimurje</v>
      </c>
      <c r="L535" s="41" t="str">
        <f t="shared" si="26"/>
        <v>Branko – Crljenica</v>
      </c>
      <c r="N535" s="97"/>
      <c r="O535" s="98"/>
      <c r="P535" s="99"/>
    </row>
    <row r="536" spans="2:16" x14ac:dyDescent="0.25">
      <c r="B536" s="97">
        <v>1988</v>
      </c>
      <c r="C536" s="98" t="s">
        <v>2293</v>
      </c>
      <c r="D536" s="98" t="s">
        <v>2579</v>
      </c>
      <c r="E536" s="98" t="s">
        <v>2731</v>
      </c>
      <c r="F536" s="99"/>
      <c r="H536" s="41" t="str">
        <f t="shared" si="24"/>
        <v>Anja – Duhović – OK Međimurje</v>
      </c>
      <c r="J536" s="41" t="str">
        <f t="shared" si="25"/>
        <v>Anja – Duhović – OK Međimurje</v>
      </c>
      <c r="L536" s="41" t="str">
        <f t="shared" si="26"/>
        <v>Anja – Duhović</v>
      </c>
      <c r="N536" s="97"/>
      <c r="O536" s="98"/>
      <c r="P536" s="99"/>
    </row>
    <row r="537" spans="2:16" x14ac:dyDescent="0.25">
      <c r="B537" s="97">
        <v>1558</v>
      </c>
      <c r="C537" s="98" t="s">
        <v>1709</v>
      </c>
      <c r="D537" s="98" t="s">
        <v>2579</v>
      </c>
      <c r="E537" s="98" t="s">
        <v>2731</v>
      </c>
      <c r="F537" s="99" t="s">
        <v>1488</v>
      </c>
      <c r="H537" s="41" t="str">
        <f t="shared" si="24"/>
        <v>Darko – Duhović – OK Međimurje – M45</v>
      </c>
      <c r="J537" s="41" t="str">
        <f t="shared" si="25"/>
        <v>Darko – Duhović – OK Međimurje</v>
      </c>
      <c r="L537" s="41" t="str">
        <f t="shared" si="26"/>
        <v>Darko – Duhović</v>
      </c>
      <c r="N537" s="97"/>
      <c r="O537" s="98"/>
      <c r="P537" s="99"/>
    </row>
    <row r="538" spans="2:16" x14ac:dyDescent="0.25">
      <c r="B538" s="97">
        <v>1990</v>
      </c>
      <c r="C538" s="98" t="s">
        <v>2580</v>
      </c>
      <c r="D538" s="98" t="s">
        <v>2579</v>
      </c>
      <c r="E538" s="98" t="s">
        <v>2731</v>
      </c>
      <c r="F538" s="99"/>
      <c r="H538" s="41" t="str">
        <f t="shared" si="24"/>
        <v>Nada – Duhović – OK Međimurje</v>
      </c>
      <c r="J538" s="41" t="str">
        <f t="shared" si="25"/>
        <v>Nada – Duhović – OK Međimurje</v>
      </c>
      <c r="L538" s="41" t="str">
        <f t="shared" si="26"/>
        <v>Nada – Duhović</v>
      </c>
      <c r="N538" s="97"/>
      <c r="O538" s="98"/>
      <c r="P538" s="99"/>
    </row>
    <row r="539" spans="2:16" x14ac:dyDescent="0.25">
      <c r="B539" s="97">
        <v>1989</v>
      </c>
      <c r="C539" s="98" t="s">
        <v>3294</v>
      </c>
      <c r="D539" s="98" t="s">
        <v>2579</v>
      </c>
      <c r="E539" s="98" t="s">
        <v>2731</v>
      </c>
      <c r="F539" s="99"/>
      <c r="H539" s="41" t="str">
        <f t="shared" si="24"/>
        <v>Niko – Duhović – OK Međimurje</v>
      </c>
      <c r="J539" s="41" t="str">
        <f t="shared" si="25"/>
        <v>Niko – Duhović – OK Međimurje</v>
      </c>
      <c r="L539" s="41" t="str">
        <f t="shared" si="26"/>
        <v>Niko – Duhović</v>
      </c>
      <c r="N539" s="97"/>
      <c r="O539" s="98"/>
      <c r="P539" s="99"/>
    </row>
    <row r="540" spans="2:16" x14ac:dyDescent="0.25">
      <c r="B540" s="97">
        <v>2033</v>
      </c>
      <c r="C540" s="98" t="s">
        <v>2363</v>
      </c>
      <c r="D540" s="98" t="s">
        <v>3295</v>
      </c>
      <c r="E540" s="98" t="s">
        <v>2731</v>
      </c>
      <c r="F540" s="99"/>
      <c r="H540" s="41" t="str">
        <f t="shared" si="24"/>
        <v>Ivana – Flanak – OK Međimurje</v>
      </c>
      <c r="J540" s="41" t="str">
        <f t="shared" si="25"/>
        <v>Ivana – Flanak – OK Međimurje</v>
      </c>
      <c r="L540" s="41" t="str">
        <f t="shared" si="26"/>
        <v>Ivana – Flanak</v>
      </c>
      <c r="N540" s="97"/>
      <c r="O540" s="98"/>
      <c r="P540" s="99"/>
    </row>
    <row r="541" spans="2:16" x14ac:dyDescent="0.25">
      <c r="B541" s="97">
        <v>2032</v>
      </c>
      <c r="C541" s="98" t="s">
        <v>893</v>
      </c>
      <c r="D541" s="98" t="s">
        <v>3296</v>
      </c>
      <c r="E541" s="98" t="s">
        <v>2731</v>
      </c>
      <c r="F541" s="99"/>
      <c r="H541" s="41" t="str">
        <f t="shared" si="24"/>
        <v>Josip – Friščić – OK Međimurje</v>
      </c>
      <c r="J541" s="41" t="str">
        <f t="shared" si="25"/>
        <v>Josip – Friščić – OK Međimurje</v>
      </c>
      <c r="L541" s="41" t="str">
        <f t="shared" si="26"/>
        <v>Josip – Friščić</v>
      </c>
      <c r="N541" s="97"/>
      <c r="O541" s="98"/>
      <c r="P541" s="99"/>
    </row>
    <row r="542" spans="2:16" x14ac:dyDescent="0.25">
      <c r="B542" s="97">
        <v>1967</v>
      </c>
      <c r="C542" s="98" t="s">
        <v>962</v>
      </c>
      <c r="D542" s="98" t="s">
        <v>961</v>
      </c>
      <c r="E542" s="98" t="s">
        <v>2731</v>
      </c>
      <c r="F542" s="99"/>
      <c r="H542" s="41" t="str">
        <f t="shared" si="24"/>
        <v>Andrija – Golubić – OK Međimurje</v>
      </c>
      <c r="J542" s="41" t="str">
        <f t="shared" si="25"/>
        <v>Andrija – Golubić – OK Međimurje</v>
      </c>
      <c r="L542" s="41" t="str">
        <f t="shared" si="26"/>
        <v>Andrija – Golubić</v>
      </c>
      <c r="N542" s="97"/>
      <c r="O542" s="98"/>
      <c r="P542" s="99"/>
    </row>
    <row r="543" spans="2:16" x14ac:dyDescent="0.25">
      <c r="B543" s="97">
        <v>2055</v>
      </c>
      <c r="C543" s="98" t="s">
        <v>1164</v>
      </c>
      <c r="D543" s="98" t="s">
        <v>3297</v>
      </c>
      <c r="E543" s="98" t="s">
        <v>2731</v>
      </c>
      <c r="F543" s="99"/>
      <c r="H543" s="41" t="str">
        <f t="shared" si="24"/>
        <v>Vedran – Grabovac – OK Međimurje</v>
      </c>
      <c r="J543" s="41" t="str">
        <f t="shared" si="25"/>
        <v>Vedran – Grabovac – OK Međimurje</v>
      </c>
      <c r="L543" s="41" t="str">
        <f t="shared" si="26"/>
        <v>Vedran – Grabovac</v>
      </c>
      <c r="N543" s="97"/>
      <c r="O543" s="98"/>
      <c r="P543" s="99"/>
    </row>
    <row r="544" spans="2:16" x14ac:dyDescent="0.25">
      <c r="B544" s="97">
        <v>1127</v>
      </c>
      <c r="C544" s="98" t="s">
        <v>1649</v>
      </c>
      <c r="D544" s="98" t="s">
        <v>3298</v>
      </c>
      <c r="E544" s="98" t="s">
        <v>2731</v>
      </c>
      <c r="F544" s="99"/>
      <c r="H544" s="41" t="str">
        <f t="shared" si="24"/>
        <v>Dražen – Henc – OK Međimurje</v>
      </c>
      <c r="J544" s="41" t="str">
        <f t="shared" si="25"/>
        <v>Dražen – Henc – OK Međimurje</v>
      </c>
      <c r="L544" s="41" t="str">
        <f t="shared" si="26"/>
        <v>Dražen – Henc</v>
      </c>
      <c r="N544" s="97"/>
      <c r="O544" s="98"/>
      <c r="P544" s="99"/>
    </row>
    <row r="545" spans="2:16" x14ac:dyDescent="0.25">
      <c r="B545" s="97">
        <v>1399</v>
      </c>
      <c r="C545" s="98" t="s">
        <v>1660</v>
      </c>
      <c r="D545" s="98" t="s">
        <v>1212</v>
      </c>
      <c r="E545" s="98" t="s">
        <v>2731</v>
      </c>
      <c r="F545" s="99"/>
      <c r="H545" s="41" t="str">
        <f t="shared" si="24"/>
        <v>Saša – Horvat – OK Međimurje</v>
      </c>
      <c r="J545" s="41" t="str">
        <f t="shared" si="25"/>
        <v>Saša – Horvat – OK Međimurje</v>
      </c>
      <c r="L545" s="41" t="str">
        <f t="shared" si="26"/>
        <v>Saša – Horvat</v>
      </c>
      <c r="N545" s="97"/>
      <c r="O545" s="98"/>
      <c r="P545" s="99"/>
    </row>
    <row r="546" spans="2:16" x14ac:dyDescent="0.25">
      <c r="B546" s="97">
        <v>1318</v>
      </c>
      <c r="C546" s="98" t="s">
        <v>1649</v>
      </c>
      <c r="D546" s="98" t="s">
        <v>1648</v>
      </c>
      <c r="E546" s="98" t="s">
        <v>2731</v>
      </c>
      <c r="F546" s="99" t="s">
        <v>1614</v>
      </c>
      <c r="H546" s="41" t="str">
        <f t="shared" si="24"/>
        <v>Dražen – Janžek – OK Međimurje – M55</v>
      </c>
      <c r="J546" s="41" t="str">
        <f t="shared" si="25"/>
        <v>Dražen – Janžek – OK Međimurje</v>
      </c>
      <c r="L546" s="41" t="str">
        <f t="shared" si="26"/>
        <v>Dražen – Janžek</v>
      </c>
      <c r="N546" s="97"/>
      <c r="O546" s="98"/>
      <c r="P546" s="99"/>
    </row>
    <row r="547" spans="2:16" x14ac:dyDescent="0.25">
      <c r="B547" s="97">
        <v>1171</v>
      </c>
      <c r="C547" s="98" t="s">
        <v>3299</v>
      </c>
      <c r="D547" s="98" t="s">
        <v>1648</v>
      </c>
      <c r="E547" s="98" t="s">
        <v>2731</v>
      </c>
      <c r="F547" s="99" t="s">
        <v>864</v>
      </c>
      <c r="H547" s="41" t="str">
        <f t="shared" si="24"/>
        <v>Gregor – Janžek – OK Međimurje – M21</v>
      </c>
      <c r="J547" s="41" t="str">
        <f t="shared" si="25"/>
        <v>Gregor – Janžek – OK Međimurje</v>
      </c>
      <c r="L547" s="41" t="str">
        <f t="shared" si="26"/>
        <v>Gregor – Janžek</v>
      </c>
      <c r="N547" s="97"/>
      <c r="O547" s="98"/>
      <c r="P547" s="99"/>
    </row>
    <row r="548" spans="2:16" x14ac:dyDescent="0.25">
      <c r="B548" s="97">
        <v>1507</v>
      </c>
      <c r="C548" s="98" t="s">
        <v>377</v>
      </c>
      <c r="D548" s="98" t="s">
        <v>1648</v>
      </c>
      <c r="E548" s="98" t="s">
        <v>2731</v>
      </c>
      <c r="F548" s="99" t="s">
        <v>864</v>
      </c>
      <c r="H548" s="41" t="str">
        <f t="shared" si="24"/>
        <v>Lovro – Janžek – OK Međimurje – M21</v>
      </c>
      <c r="J548" s="41" t="str">
        <f t="shared" si="25"/>
        <v>Lovro – Janžek – OK Međimurje</v>
      </c>
      <c r="L548" s="41" t="str">
        <f t="shared" si="26"/>
        <v>Lovro – Janžek</v>
      </c>
      <c r="N548" s="97"/>
      <c r="O548" s="98"/>
      <c r="P548" s="99"/>
    </row>
    <row r="549" spans="2:16" x14ac:dyDescent="0.25">
      <c r="B549" s="97">
        <v>1384</v>
      </c>
      <c r="C549" s="98" t="s">
        <v>2479</v>
      </c>
      <c r="D549" s="98" t="s">
        <v>1648</v>
      </c>
      <c r="E549" s="98" t="s">
        <v>2731</v>
      </c>
      <c r="F549" s="99" t="s">
        <v>2463</v>
      </c>
      <c r="H549" s="41" t="str">
        <f t="shared" si="24"/>
        <v>Smiljana – Janžek – OK Međimurje – Ž45</v>
      </c>
      <c r="J549" s="41" t="str">
        <f t="shared" si="25"/>
        <v>Smiljana – Janžek – OK Međimurje</v>
      </c>
      <c r="L549" s="41" t="str">
        <f t="shared" si="26"/>
        <v>Smiljana – Janžek</v>
      </c>
      <c r="N549" s="97"/>
      <c r="O549" s="98"/>
      <c r="P549" s="99"/>
    </row>
    <row r="550" spans="2:16" x14ac:dyDescent="0.25">
      <c r="B550" s="97">
        <v>1377</v>
      </c>
      <c r="C550" s="98" t="s">
        <v>3100</v>
      </c>
      <c r="D550" s="98" t="s">
        <v>1811</v>
      </c>
      <c r="E550" s="98" t="s">
        <v>2731</v>
      </c>
      <c r="F550" s="99"/>
      <c r="H550" s="41" t="str">
        <f t="shared" si="24"/>
        <v>Ante – Jović – OK Međimurje</v>
      </c>
      <c r="J550" s="41" t="str">
        <f t="shared" si="25"/>
        <v>Ante – Jović – OK Međimurje</v>
      </c>
      <c r="L550" s="41" t="str">
        <f t="shared" si="26"/>
        <v>Ante – Jović</v>
      </c>
      <c r="N550" s="97"/>
      <c r="O550" s="98"/>
      <c r="P550" s="99"/>
    </row>
    <row r="551" spans="2:16" x14ac:dyDescent="0.25">
      <c r="B551" s="97">
        <v>1400</v>
      </c>
      <c r="C551" s="98" t="s">
        <v>1101</v>
      </c>
      <c r="D551" s="98" t="s">
        <v>3300</v>
      </c>
      <c r="E551" s="98" t="s">
        <v>2731</v>
      </c>
      <c r="F551" s="99"/>
      <c r="H551" s="41" t="str">
        <f t="shared" si="24"/>
        <v>Tomislav – Kelemen – OK Međimurje</v>
      </c>
      <c r="J551" s="41" t="str">
        <f t="shared" si="25"/>
        <v>Tomislav – Kelemen – OK Međimurje</v>
      </c>
      <c r="L551" s="41" t="str">
        <f t="shared" si="26"/>
        <v>Tomislav – Kelemen</v>
      </c>
      <c r="N551" s="97"/>
      <c r="O551" s="98"/>
      <c r="P551" s="99"/>
    </row>
    <row r="552" spans="2:16" x14ac:dyDescent="0.25">
      <c r="B552" s="97">
        <v>1818</v>
      </c>
      <c r="C552" s="98" t="s">
        <v>1709</v>
      </c>
      <c r="D552" s="98" t="s">
        <v>3162</v>
      </c>
      <c r="E552" s="98" t="s">
        <v>2731</v>
      </c>
      <c r="F552" s="99"/>
      <c r="H552" s="41" t="str">
        <f t="shared" si="24"/>
        <v>Darko – Klarić – OK Međimurje</v>
      </c>
      <c r="J552" s="41" t="str">
        <f t="shared" si="25"/>
        <v>Darko – Klarić – OK Međimurje</v>
      </c>
      <c r="L552" s="41" t="str">
        <f t="shared" si="26"/>
        <v>Darko – Klarić</v>
      </c>
      <c r="N552" s="97"/>
      <c r="O552" s="98"/>
      <c r="P552" s="99"/>
    </row>
    <row r="553" spans="2:16" x14ac:dyDescent="0.25">
      <c r="B553" s="97">
        <v>1819</v>
      </c>
      <c r="C553" s="98" t="s">
        <v>937</v>
      </c>
      <c r="D553" s="98" t="s">
        <v>3162</v>
      </c>
      <c r="E553" s="98" t="s">
        <v>2731</v>
      </c>
      <c r="F553" s="99"/>
      <c r="H553" s="41" t="str">
        <f t="shared" si="24"/>
        <v>Marko – Klarić – OK Međimurje</v>
      </c>
      <c r="J553" s="41" t="str">
        <f t="shared" si="25"/>
        <v>Marko – Klarić – OK Međimurje</v>
      </c>
      <c r="L553" s="41" t="str">
        <f t="shared" si="26"/>
        <v>Marko – Klarić</v>
      </c>
      <c r="N553" s="97"/>
      <c r="O553" s="98"/>
      <c r="P553" s="99"/>
    </row>
    <row r="554" spans="2:16" x14ac:dyDescent="0.25">
      <c r="B554" s="97">
        <v>1564</v>
      </c>
      <c r="C554" s="98" t="s">
        <v>2967</v>
      </c>
      <c r="D554" s="98" t="s">
        <v>3301</v>
      </c>
      <c r="E554" s="98" t="s">
        <v>2731</v>
      </c>
      <c r="F554" s="99"/>
      <c r="H554" s="41" t="str">
        <f t="shared" si="24"/>
        <v>Mihaela – Kočila Petković – OK Međimurje</v>
      </c>
      <c r="J554" s="41" t="str">
        <f t="shared" si="25"/>
        <v>Mihaela – Kočila Petković – OK Međimurje</v>
      </c>
      <c r="L554" s="41" t="str">
        <f t="shared" si="26"/>
        <v>Mihaela – Kočila Petković</v>
      </c>
      <c r="N554" s="97"/>
      <c r="O554" s="98"/>
      <c r="P554" s="99"/>
    </row>
    <row r="555" spans="2:16" x14ac:dyDescent="0.25">
      <c r="B555" s="97">
        <v>1365</v>
      </c>
      <c r="C555" s="98" t="s">
        <v>1789</v>
      </c>
      <c r="D555" s="98" t="s">
        <v>3302</v>
      </c>
      <c r="E555" s="98" t="s">
        <v>2731</v>
      </c>
      <c r="F555" s="99" t="s">
        <v>1488</v>
      </c>
      <c r="H555" s="41" t="str">
        <f t="shared" si="24"/>
        <v>Željko – Koščak – OK Međimurje – M45</v>
      </c>
      <c r="J555" s="41" t="str">
        <f t="shared" si="25"/>
        <v>Željko – Koščak – OK Međimurje</v>
      </c>
      <c r="L555" s="41" t="str">
        <f t="shared" si="26"/>
        <v>Željko – Koščak</v>
      </c>
      <c r="N555" s="97"/>
      <c r="O555" s="98"/>
      <c r="P555" s="99"/>
    </row>
    <row r="556" spans="2:16" x14ac:dyDescent="0.25">
      <c r="B556" s="97">
        <v>2191</v>
      </c>
      <c r="C556" s="98" t="s">
        <v>1931</v>
      </c>
      <c r="D556" s="98" t="s">
        <v>1930</v>
      </c>
      <c r="E556" s="98" t="s">
        <v>2731</v>
      </c>
      <c r="F556" s="99"/>
      <c r="H556" s="41" t="str">
        <f t="shared" si="24"/>
        <v>Kiara – Kuhta – OK Međimurje</v>
      </c>
      <c r="J556" s="41" t="str">
        <f t="shared" si="25"/>
        <v>Kiara – Kuhta – OK Međimurje</v>
      </c>
      <c r="L556" s="41" t="str">
        <f t="shared" si="26"/>
        <v>Kiara – Kuhta</v>
      </c>
      <c r="N556" s="97"/>
      <c r="O556" s="98"/>
      <c r="P556" s="99"/>
    </row>
    <row r="557" spans="2:16" x14ac:dyDescent="0.25">
      <c r="B557" s="97">
        <v>1161</v>
      </c>
      <c r="C557" s="98" t="s">
        <v>937</v>
      </c>
      <c r="D557" s="98" t="s">
        <v>936</v>
      </c>
      <c r="E557" s="98" t="s">
        <v>2731</v>
      </c>
      <c r="F557" s="99" t="s">
        <v>1313</v>
      </c>
      <c r="H557" s="41" t="str">
        <f t="shared" si="24"/>
        <v>Marko – Leljak – OK Međimurje – M35</v>
      </c>
      <c r="J557" s="41" t="str">
        <f t="shared" si="25"/>
        <v>Marko – Leljak – OK Međimurje</v>
      </c>
      <c r="L557" s="41" t="str">
        <f t="shared" si="26"/>
        <v>Marko – Leljak</v>
      </c>
      <c r="N557" s="97"/>
      <c r="O557" s="98"/>
      <c r="P557" s="99"/>
    </row>
    <row r="558" spans="2:16" x14ac:dyDescent="0.25">
      <c r="B558" s="97">
        <v>1290</v>
      </c>
      <c r="C558" s="98" t="s">
        <v>2974</v>
      </c>
      <c r="D558" s="98" t="s">
        <v>3303</v>
      </c>
      <c r="E558" s="98" t="s">
        <v>2731</v>
      </c>
      <c r="F558" s="99"/>
      <c r="H558" s="41" t="str">
        <f t="shared" si="24"/>
        <v>Jana – Markulinčić – OK Međimurje</v>
      </c>
      <c r="J558" s="41" t="str">
        <f t="shared" si="25"/>
        <v>Jana – Markulinčić – OK Međimurje</v>
      </c>
      <c r="L558" s="41" t="str">
        <f t="shared" si="26"/>
        <v>Jana – Markulinčić</v>
      </c>
      <c r="N558" s="97"/>
      <c r="O558" s="98"/>
      <c r="P558" s="99"/>
    </row>
    <row r="559" spans="2:16" x14ac:dyDescent="0.25">
      <c r="B559" s="97">
        <v>1064</v>
      </c>
      <c r="C559" s="98" t="s">
        <v>1732</v>
      </c>
      <c r="D559" s="98" t="s">
        <v>3303</v>
      </c>
      <c r="E559" s="98" t="s">
        <v>2731</v>
      </c>
      <c r="F559" s="99" t="s">
        <v>1488</v>
      </c>
      <c r="H559" s="41" t="str">
        <f t="shared" si="24"/>
        <v>Predrag – Markulinčić – OK Međimurje – M45</v>
      </c>
      <c r="J559" s="41" t="str">
        <f t="shared" si="25"/>
        <v>Predrag – Markulinčić – OK Međimurje</v>
      </c>
      <c r="L559" s="41" t="str">
        <f t="shared" si="26"/>
        <v>Predrag – Markulinčić</v>
      </c>
      <c r="N559" s="97"/>
      <c r="O559" s="98"/>
      <c r="P559" s="99"/>
    </row>
    <row r="560" spans="2:16" x14ac:dyDescent="0.25">
      <c r="B560" s="97">
        <v>1834</v>
      </c>
      <c r="C560" s="98" t="s">
        <v>564</v>
      </c>
      <c r="D560" s="98" t="s">
        <v>3304</v>
      </c>
      <c r="E560" s="98" t="s">
        <v>2731</v>
      </c>
      <c r="F560" s="99"/>
      <c r="H560" s="41" t="str">
        <f t="shared" si="24"/>
        <v>Filip – Mlinarić – OK Međimurje</v>
      </c>
      <c r="J560" s="41" t="str">
        <f t="shared" si="25"/>
        <v>Filip – Mlinarić – OK Međimurje</v>
      </c>
      <c r="L560" s="41" t="str">
        <f t="shared" si="26"/>
        <v>Filip – Mlinarić</v>
      </c>
      <c r="N560" s="97"/>
      <c r="O560" s="98"/>
      <c r="P560" s="99"/>
    </row>
    <row r="561" spans="2:16" x14ac:dyDescent="0.25">
      <c r="B561" s="97">
        <v>1356</v>
      </c>
      <c r="C561" s="98" t="s">
        <v>452</v>
      </c>
      <c r="D561" s="98" t="s">
        <v>3305</v>
      </c>
      <c r="E561" s="98" t="s">
        <v>2731</v>
      </c>
      <c r="F561" s="99"/>
      <c r="H561" s="41" t="str">
        <f t="shared" si="24"/>
        <v>Luka – Novak – OK Međimurje</v>
      </c>
      <c r="J561" s="41" t="str">
        <f t="shared" si="25"/>
        <v>Luka – Novak – OK Međimurje</v>
      </c>
      <c r="L561" s="41" t="str">
        <f t="shared" si="26"/>
        <v>Luka – Novak</v>
      </c>
      <c r="N561" s="97"/>
      <c r="O561" s="98"/>
      <c r="P561" s="99"/>
    </row>
    <row r="562" spans="2:16" x14ac:dyDescent="0.25">
      <c r="B562" s="97">
        <v>1122</v>
      </c>
      <c r="C562" s="98" t="s">
        <v>3306</v>
      </c>
      <c r="D562" s="98" t="s">
        <v>3307</v>
      </c>
      <c r="E562" s="98" t="s">
        <v>2731</v>
      </c>
      <c r="F562" s="99"/>
      <c r="H562" s="41" t="str">
        <f t="shared" si="24"/>
        <v>Ranko – Orehovec – OK Međimurje</v>
      </c>
      <c r="J562" s="41" t="str">
        <f t="shared" si="25"/>
        <v>Ranko – Orehovec – OK Međimurje</v>
      </c>
      <c r="L562" s="41" t="str">
        <f t="shared" si="26"/>
        <v>Ranko – Orehovec</v>
      </c>
      <c r="N562" s="97"/>
      <c r="O562" s="98"/>
      <c r="P562" s="99"/>
    </row>
    <row r="563" spans="2:16" x14ac:dyDescent="0.25">
      <c r="B563" s="97">
        <v>1334</v>
      </c>
      <c r="C563" s="98" t="s">
        <v>3086</v>
      </c>
      <c r="D563" s="98" t="s">
        <v>2550</v>
      </c>
      <c r="E563" s="98" t="s">
        <v>2731</v>
      </c>
      <c r="F563" s="99" t="s">
        <v>1488</v>
      </c>
      <c r="H563" s="41" t="str">
        <f t="shared" si="24"/>
        <v>Dalibor – Perković – OK Međimurje – M45</v>
      </c>
      <c r="J563" s="41" t="str">
        <f t="shared" si="25"/>
        <v>Dalibor – Perković – OK Međimurje</v>
      </c>
      <c r="L563" s="41" t="str">
        <f t="shared" si="26"/>
        <v>Dalibor – Perković</v>
      </c>
      <c r="N563" s="97"/>
      <c r="O563" s="98"/>
      <c r="P563" s="99"/>
    </row>
    <row r="564" spans="2:16" x14ac:dyDescent="0.25">
      <c r="B564" s="97">
        <v>1327</v>
      </c>
      <c r="C564" s="98" t="s">
        <v>1388</v>
      </c>
      <c r="D564" s="98" t="s">
        <v>3308</v>
      </c>
      <c r="E564" s="98" t="s">
        <v>2731</v>
      </c>
      <c r="F564" s="99"/>
      <c r="H564" s="41" t="str">
        <f t="shared" si="24"/>
        <v>Nikola – Petković – OK Međimurje</v>
      </c>
      <c r="J564" s="41" t="str">
        <f t="shared" si="25"/>
        <v>Nikola – Petković – OK Međimurje</v>
      </c>
      <c r="L564" s="41" t="str">
        <f t="shared" si="26"/>
        <v>Nikola – Petković</v>
      </c>
      <c r="N564" s="97"/>
      <c r="O564" s="98"/>
      <c r="P564" s="99"/>
    </row>
    <row r="565" spans="2:16" x14ac:dyDescent="0.25">
      <c r="B565" s="97">
        <v>1817</v>
      </c>
      <c r="C565" s="98" t="s">
        <v>1406</v>
      </c>
      <c r="D565" s="98" t="s">
        <v>3309</v>
      </c>
      <c r="E565" s="98" t="s">
        <v>2731</v>
      </c>
      <c r="F565" s="99"/>
      <c r="H565" s="41" t="str">
        <f t="shared" si="24"/>
        <v>Branko – Polanec – OK Međimurje</v>
      </c>
      <c r="J565" s="41" t="str">
        <f t="shared" si="25"/>
        <v>Branko – Polanec – OK Međimurje</v>
      </c>
      <c r="L565" s="41" t="str">
        <f t="shared" si="26"/>
        <v>Branko – Polanec</v>
      </c>
      <c r="N565" s="97"/>
      <c r="O565" s="98"/>
      <c r="P565" s="99"/>
    </row>
    <row r="566" spans="2:16" x14ac:dyDescent="0.25">
      <c r="B566" s="97">
        <v>2181</v>
      </c>
      <c r="C566" s="98" t="s">
        <v>564</v>
      </c>
      <c r="D566" s="98" t="s">
        <v>1289</v>
      </c>
      <c r="E566" s="98" t="s">
        <v>2731</v>
      </c>
      <c r="F566" s="99"/>
      <c r="H566" s="41" t="str">
        <f t="shared" si="24"/>
        <v>Filip – Radenić – OK Međimurje</v>
      </c>
      <c r="J566" s="41" t="str">
        <f t="shared" si="25"/>
        <v>Filip – Radenić – OK Međimurje</v>
      </c>
      <c r="L566" s="41" t="str">
        <f t="shared" si="26"/>
        <v>Filip – Radenić</v>
      </c>
      <c r="N566" s="97"/>
      <c r="O566" s="98"/>
      <c r="P566" s="99"/>
    </row>
    <row r="567" spans="2:16" x14ac:dyDescent="0.25">
      <c r="B567" s="97">
        <v>2029</v>
      </c>
      <c r="C567" s="98" t="s">
        <v>2906</v>
      </c>
      <c r="D567" s="98" t="s">
        <v>3310</v>
      </c>
      <c r="E567" s="98" t="s">
        <v>2731</v>
      </c>
      <c r="F567" s="99"/>
      <c r="H567" s="41" t="str">
        <f t="shared" si="24"/>
        <v>Goran – Šarlija – OK Međimurje</v>
      </c>
      <c r="J567" s="41" t="str">
        <f t="shared" si="25"/>
        <v>Goran – Šarlija – OK Međimurje</v>
      </c>
      <c r="L567" s="41" t="str">
        <f t="shared" si="26"/>
        <v>Goran – Šarlija</v>
      </c>
      <c r="N567" s="97"/>
      <c r="O567" s="98"/>
      <c r="P567" s="99"/>
    </row>
    <row r="568" spans="2:16" x14ac:dyDescent="0.25">
      <c r="B568" s="97">
        <v>2182</v>
      </c>
      <c r="C568" s="98" t="s">
        <v>1460</v>
      </c>
      <c r="D568" s="98" t="s">
        <v>1459</v>
      </c>
      <c r="E568" s="98" t="s">
        <v>2731</v>
      </c>
      <c r="F568" s="99"/>
      <c r="H568" s="41" t="str">
        <f t="shared" si="24"/>
        <v>Damir – Šimunić – OK Međimurje</v>
      </c>
      <c r="J568" s="41" t="str">
        <f t="shared" si="25"/>
        <v>Damir – Šimunić – OK Međimurje</v>
      </c>
      <c r="L568" s="41" t="str">
        <f t="shared" si="26"/>
        <v>Damir – Šimunić</v>
      </c>
      <c r="N568" s="97"/>
      <c r="O568" s="98"/>
      <c r="P568" s="99"/>
    </row>
    <row r="569" spans="2:16" x14ac:dyDescent="0.25">
      <c r="B569" s="97">
        <v>1981</v>
      </c>
      <c r="C569" s="98" t="s">
        <v>846</v>
      </c>
      <c r="D569" s="98" t="s">
        <v>3311</v>
      </c>
      <c r="E569" s="98" t="s">
        <v>2731</v>
      </c>
      <c r="F569" s="99"/>
      <c r="H569" s="41" t="str">
        <f t="shared" si="24"/>
        <v>Karlo – Smontara – OK Međimurje</v>
      </c>
      <c r="J569" s="41" t="str">
        <f t="shared" si="25"/>
        <v>Karlo – Smontara – OK Međimurje</v>
      </c>
      <c r="L569" s="41" t="str">
        <f t="shared" si="26"/>
        <v>Karlo – Smontara</v>
      </c>
      <c r="N569" s="97"/>
      <c r="O569" s="98"/>
      <c r="P569" s="99"/>
    </row>
    <row r="570" spans="2:16" x14ac:dyDescent="0.25">
      <c r="B570" s="97">
        <v>2056</v>
      </c>
      <c r="C570" s="98" t="s">
        <v>846</v>
      </c>
      <c r="D570" s="98" t="s">
        <v>3312</v>
      </c>
      <c r="E570" s="98" t="s">
        <v>2731</v>
      </c>
      <c r="F570" s="99"/>
      <c r="H570" s="41" t="str">
        <f t="shared" si="24"/>
        <v>Karlo – Srbinović – OK Međimurje</v>
      </c>
      <c r="J570" s="41" t="str">
        <f t="shared" si="25"/>
        <v>Karlo – Srbinović – OK Međimurje</v>
      </c>
      <c r="L570" s="41" t="str">
        <f t="shared" si="26"/>
        <v>Karlo – Srbinović</v>
      </c>
      <c r="N570" s="97"/>
      <c r="O570" s="98"/>
      <c r="P570" s="99"/>
    </row>
    <row r="571" spans="2:16" x14ac:dyDescent="0.25">
      <c r="B571" s="97">
        <v>1452</v>
      </c>
      <c r="C571" s="98" t="s">
        <v>2363</v>
      </c>
      <c r="D571" s="98" t="s">
        <v>1975</v>
      </c>
      <c r="E571" s="98" t="s">
        <v>2731</v>
      </c>
      <c r="F571" s="99" t="s">
        <v>2333</v>
      </c>
      <c r="H571" s="41" t="str">
        <f t="shared" si="24"/>
        <v>Ivana – Tkalec – OK Međimurje – Ž35</v>
      </c>
      <c r="J571" s="41" t="str">
        <f t="shared" si="25"/>
        <v>Ivana – Tkalec – OK Međimurje</v>
      </c>
      <c r="L571" s="41" t="str">
        <f t="shared" si="26"/>
        <v>Ivana – Tkalec</v>
      </c>
      <c r="N571" s="97"/>
      <c r="O571" s="98"/>
      <c r="P571" s="99"/>
    </row>
    <row r="572" spans="2:16" x14ac:dyDescent="0.25">
      <c r="B572" s="97">
        <v>1947</v>
      </c>
      <c r="C572" s="98" t="s">
        <v>495</v>
      </c>
      <c r="D572" s="98" t="s">
        <v>1975</v>
      </c>
      <c r="E572" s="98" t="s">
        <v>2731</v>
      </c>
      <c r="F572" s="99" t="s">
        <v>387</v>
      </c>
      <c r="H572" s="41" t="str">
        <f t="shared" si="24"/>
        <v>Jakov – Tkalec – OK Međimurje – M12</v>
      </c>
      <c r="J572" s="41" t="str">
        <f t="shared" si="25"/>
        <v>Jakov – Tkalec – OK Međimurje</v>
      </c>
      <c r="L572" s="41" t="str">
        <f t="shared" si="26"/>
        <v>Jakov – Tkalec</v>
      </c>
      <c r="N572" s="97"/>
      <c r="O572" s="98"/>
      <c r="P572" s="99"/>
    </row>
    <row r="573" spans="2:16" x14ac:dyDescent="0.25">
      <c r="B573" s="97">
        <v>2036</v>
      </c>
      <c r="C573" s="98" t="s">
        <v>3313</v>
      </c>
      <c r="D573" s="98" t="s">
        <v>1975</v>
      </c>
      <c r="E573" s="98" t="s">
        <v>2731</v>
      </c>
      <c r="F573" s="99"/>
      <c r="H573" s="41" t="str">
        <f t="shared" si="24"/>
        <v>Julija – Tkalec – OK Međimurje</v>
      </c>
      <c r="J573" s="41" t="str">
        <f t="shared" si="25"/>
        <v>Julija – Tkalec – OK Međimurje</v>
      </c>
      <c r="L573" s="41" t="str">
        <f t="shared" si="26"/>
        <v>Julija – Tkalec</v>
      </c>
      <c r="N573" s="97"/>
      <c r="O573" s="98"/>
      <c r="P573" s="99"/>
    </row>
    <row r="574" spans="2:16" x14ac:dyDescent="0.25">
      <c r="B574" s="97">
        <v>1946</v>
      </c>
      <c r="C574" s="98" t="s">
        <v>2207</v>
      </c>
      <c r="D574" s="98" t="s">
        <v>1975</v>
      </c>
      <c r="E574" s="98" t="s">
        <v>2731</v>
      </c>
      <c r="F574" s="99" t="s">
        <v>2009</v>
      </c>
      <c r="H574" s="41" t="str">
        <f t="shared" si="24"/>
        <v>Marta – Tkalec – OK Međimurje – Ž12</v>
      </c>
      <c r="J574" s="41" t="str">
        <f t="shared" si="25"/>
        <v>Marta – Tkalec – OK Međimurje</v>
      </c>
      <c r="L574" s="41" t="str">
        <f t="shared" si="26"/>
        <v>Marta – Tkalec</v>
      </c>
      <c r="N574" s="97"/>
      <c r="O574" s="98"/>
      <c r="P574" s="99"/>
    </row>
    <row r="575" spans="2:16" x14ac:dyDescent="0.25">
      <c r="B575" s="97">
        <v>1820</v>
      </c>
      <c r="C575" s="98" t="s">
        <v>1388</v>
      </c>
      <c r="D575" s="98" t="s">
        <v>1975</v>
      </c>
      <c r="E575" s="98" t="s">
        <v>2731</v>
      </c>
      <c r="F575" s="99"/>
      <c r="H575" s="41" t="str">
        <f t="shared" si="24"/>
        <v>Nikola – Tkalec – OK Međimurje</v>
      </c>
      <c r="J575" s="41" t="str">
        <f t="shared" si="25"/>
        <v>Nikola – Tkalec – OK Međimurje</v>
      </c>
      <c r="L575" s="41" t="str">
        <f t="shared" si="26"/>
        <v>Nikola – Tkalec</v>
      </c>
      <c r="N575" s="97"/>
      <c r="O575" s="98"/>
      <c r="P575" s="99"/>
    </row>
    <row r="576" spans="2:16" x14ac:dyDescent="0.25">
      <c r="B576" s="97">
        <v>1821</v>
      </c>
      <c r="C576" s="98" t="s">
        <v>2913</v>
      </c>
      <c r="D576" s="98" t="s">
        <v>1975</v>
      </c>
      <c r="E576" s="98" t="s">
        <v>2731</v>
      </c>
      <c r="F576" s="99"/>
      <c r="H576" s="41" t="str">
        <f t="shared" si="24"/>
        <v>Robert – Tkalec – OK Međimurje</v>
      </c>
      <c r="J576" s="41" t="str">
        <f t="shared" si="25"/>
        <v>Robert – Tkalec – OK Međimurje</v>
      </c>
      <c r="L576" s="41" t="str">
        <f t="shared" si="26"/>
        <v>Robert – Tkalec</v>
      </c>
      <c r="N576" s="97"/>
      <c r="O576" s="98"/>
      <c r="P576" s="99"/>
    </row>
    <row r="577" spans="2:16" x14ac:dyDescent="0.25">
      <c r="B577" s="97">
        <v>1822</v>
      </c>
      <c r="C577" s="98" t="s">
        <v>1164</v>
      </c>
      <c r="D577" s="98" t="s">
        <v>1975</v>
      </c>
      <c r="E577" s="98" t="s">
        <v>2731</v>
      </c>
      <c r="F577" s="99"/>
      <c r="H577" s="41" t="str">
        <f t="shared" si="24"/>
        <v>Vedran – Tkalec – OK Međimurje</v>
      </c>
      <c r="J577" s="41" t="str">
        <f t="shared" si="25"/>
        <v>Vedran – Tkalec – OK Međimurje</v>
      </c>
      <c r="L577" s="41" t="str">
        <f t="shared" si="26"/>
        <v>Vedran – Tkalec</v>
      </c>
      <c r="N577" s="97"/>
      <c r="O577" s="98"/>
      <c r="P577" s="99"/>
    </row>
    <row r="578" spans="2:16" x14ac:dyDescent="0.25">
      <c r="B578" s="97">
        <v>1090</v>
      </c>
      <c r="C578" s="98" t="s">
        <v>1524</v>
      </c>
      <c r="D578" s="98" t="s">
        <v>1975</v>
      </c>
      <c r="E578" s="98" t="s">
        <v>2731</v>
      </c>
      <c r="F578" s="99" t="s">
        <v>1488</v>
      </c>
      <c r="H578" s="41" t="str">
        <f t="shared" si="24"/>
        <v>Vladimir – Tkalec – OK Međimurje – M45</v>
      </c>
      <c r="J578" s="41" t="str">
        <f t="shared" si="25"/>
        <v>Vladimir – Tkalec – OK Međimurje</v>
      </c>
      <c r="L578" s="41" t="str">
        <f t="shared" si="26"/>
        <v>Vladimir – Tkalec</v>
      </c>
      <c r="N578" s="97"/>
      <c r="O578" s="98"/>
      <c r="P578" s="99"/>
    </row>
    <row r="579" spans="2:16" x14ac:dyDescent="0.25">
      <c r="B579" s="97">
        <v>2193</v>
      </c>
      <c r="C579" s="98" t="s">
        <v>2224</v>
      </c>
      <c r="D579" s="98" t="s">
        <v>2459</v>
      </c>
      <c r="E579" s="98" t="s">
        <v>2731</v>
      </c>
      <c r="F579" s="99"/>
      <c r="H579" s="41" t="str">
        <f t="shared" si="24"/>
        <v>Jelena – Tuksar – OK Međimurje</v>
      </c>
      <c r="J579" s="41" t="str">
        <f t="shared" si="25"/>
        <v>Jelena – Tuksar – OK Međimurje</v>
      </c>
      <c r="L579" s="41" t="str">
        <f t="shared" si="26"/>
        <v>Jelena – Tuksar</v>
      </c>
      <c r="N579" s="97"/>
      <c r="O579" s="98"/>
      <c r="P579" s="99"/>
    </row>
    <row r="580" spans="2:16" x14ac:dyDescent="0.25">
      <c r="B580" s="97">
        <v>1308</v>
      </c>
      <c r="C580" s="98" t="s">
        <v>781</v>
      </c>
      <c r="D580" s="98" t="s">
        <v>839</v>
      </c>
      <c r="E580" s="98" t="s">
        <v>2731</v>
      </c>
      <c r="F580" s="99"/>
      <c r="H580" s="41" t="str">
        <f t="shared" si="24"/>
        <v>Noa – Turk – OK Međimurje</v>
      </c>
      <c r="J580" s="41" t="str">
        <f t="shared" si="25"/>
        <v>Noa – Turk – OK Međimurje</v>
      </c>
      <c r="L580" s="41" t="str">
        <f t="shared" si="26"/>
        <v>Noa – Turk</v>
      </c>
      <c r="N580" s="97"/>
      <c r="O580" s="98"/>
      <c r="P580" s="99"/>
    </row>
    <row r="581" spans="2:16" x14ac:dyDescent="0.25">
      <c r="B581" s="97">
        <v>1527</v>
      </c>
      <c r="C581" s="98" t="s">
        <v>2310</v>
      </c>
      <c r="D581" s="98" t="s">
        <v>839</v>
      </c>
      <c r="E581" s="98" t="s">
        <v>2731</v>
      </c>
      <c r="F581" s="99"/>
      <c r="H581" s="41" t="str">
        <f t="shared" si="24"/>
        <v>Petra – Turk – OK Međimurje</v>
      </c>
      <c r="J581" s="41" t="str">
        <f t="shared" si="25"/>
        <v>Petra – Turk – OK Međimurje</v>
      </c>
      <c r="L581" s="41" t="str">
        <f t="shared" si="26"/>
        <v>Petra – Turk</v>
      </c>
      <c r="N581" s="97"/>
      <c r="O581" s="98"/>
      <c r="P581" s="99"/>
    </row>
    <row r="582" spans="2:16" x14ac:dyDescent="0.25">
      <c r="B582" s="97">
        <v>1246</v>
      </c>
      <c r="C582" s="98" t="s">
        <v>1609</v>
      </c>
      <c r="D582" s="98" t="s">
        <v>1608</v>
      </c>
      <c r="E582" s="98" t="s">
        <v>2731</v>
      </c>
      <c r="F582" s="99"/>
      <c r="H582" s="41" t="str">
        <f t="shared" si="24"/>
        <v>Emerik – Večerić – OK Međimurje</v>
      </c>
      <c r="J582" s="41" t="str">
        <f t="shared" si="25"/>
        <v>Emerik – Večerić – OK Međimurje</v>
      </c>
      <c r="L582" s="41" t="str">
        <f t="shared" si="26"/>
        <v>Emerik – Večerić</v>
      </c>
      <c r="N582" s="97"/>
      <c r="O582" s="98"/>
      <c r="P582" s="99"/>
    </row>
    <row r="583" spans="2:16" x14ac:dyDescent="0.25">
      <c r="B583" s="97">
        <v>2194</v>
      </c>
      <c r="C583" s="98" t="s">
        <v>2097</v>
      </c>
      <c r="D583" s="98" t="s">
        <v>1755</v>
      </c>
      <c r="E583" s="98" t="s">
        <v>2731</v>
      </c>
      <c r="F583" s="99"/>
      <c r="H583" s="41" t="str">
        <f t="shared" si="24"/>
        <v>Ana – Vinko – OK Međimurje</v>
      </c>
      <c r="J583" s="41" t="str">
        <f t="shared" si="25"/>
        <v>Ana – Vinko – OK Međimurje</v>
      </c>
      <c r="L583" s="41" t="str">
        <f t="shared" si="26"/>
        <v>Ana – Vinko</v>
      </c>
      <c r="N583" s="97"/>
      <c r="O583" s="98"/>
      <c r="P583" s="99"/>
    </row>
    <row r="584" spans="2:16" x14ac:dyDescent="0.25">
      <c r="B584" s="97">
        <v>1823</v>
      </c>
      <c r="C584" s="98" t="s">
        <v>1370</v>
      </c>
      <c r="D584" s="98" t="s">
        <v>1755</v>
      </c>
      <c r="E584" s="98" t="s">
        <v>2731</v>
      </c>
      <c r="F584" s="99"/>
      <c r="H584" s="41" t="str">
        <f t="shared" si="24"/>
        <v>Branimir – Vinko – OK Međimurje</v>
      </c>
      <c r="J584" s="41" t="str">
        <f t="shared" si="25"/>
        <v>Branimir – Vinko – OK Međimurje</v>
      </c>
      <c r="L584" s="41" t="str">
        <f t="shared" si="26"/>
        <v>Branimir – Vinko</v>
      </c>
      <c r="N584" s="97"/>
      <c r="O584" s="98"/>
      <c r="P584" s="99"/>
    </row>
    <row r="585" spans="2:16" x14ac:dyDescent="0.25">
      <c r="B585" s="97">
        <v>1306</v>
      </c>
      <c r="C585" s="98" t="s">
        <v>1524</v>
      </c>
      <c r="D585" s="98" t="s">
        <v>1755</v>
      </c>
      <c r="E585" s="98" t="s">
        <v>2731</v>
      </c>
      <c r="F585" s="99" t="s">
        <v>1614</v>
      </c>
      <c r="H585" s="41" t="str">
        <f t="shared" si="24"/>
        <v>Vladimir – Vinko – OK Međimurje – M55</v>
      </c>
      <c r="J585" s="41" t="str">
        <f t="shared" si="25"/>
        <v>Vladimir – Vinko – OK Međimurje</v>
      </c>
      <c r="L585" s="41" t="str">
        <f t="shared" si="26"/>
        <v>Vladimir – Vinko</v>
      </c>
      <c r="N585" s="97"/>
      <c r="O585" s="98"/>
      <c r="P585" s="99"/>
    </row>
    <row r="586" spans="2:16" x14ac:dyDescent="0.25">
      <c r="B586" s="97">
        <v>2030</v>
      </c>
      <c r="C586" s="98" t="s">
        <v>937</v>
      </c>
      <c r="D586" s="98" t="s">
        <v>3314</v>
      </c>
      <c r="E586" s="98" t="s">
        <v>2731</v>
      </c>
      <c r="F586" s="99"/>
      <c r="H586" s="41" t="str">
        <f t="shared" si="24"/>
        <v>Marko – Vuković – OK Međimurje</v>
      </c>
      <c r="J586" s="41" t="str">
        <f t="shared" si="25"/>
        <v>Marko – Vuković – OK Međimurje</v>
      </c>
      <c r="L586" s="41" t="str">
        <f t="shared" si="26"/>
        <v>Marko – Vuković</v>
      </c>
      <c r="N586" s="97"/>
      <c r="O586" s="98"/>
      <c r="P586" s="99"/>
    </row>
    <row r="587" spans="2:16" x14ac:dyDescent="0.25">
      <c r="B587" s="97">
        <v>1406</v>
      </c>
      <c r="C587" s="98" t="s">
        <v>2363</v>
      </c>
      <c r="D587" s="98" t="s">
        <v>3315</v>
      </c>
      <c r="E587" s="98" t="s">
        <v>2731</v>
      </c>
      <c r="F587" s="99"/>
      <c r="H587" s="41" t="str">
        <f t="shared" ref="H587:H650" si="27">IF(C587="","",C587) &amp; IF(D587="",""," – " &amp; D587) &amp; IF(E587="",""," – " &amp; E587) &amp; IF(F587="",""," – " &amp; F587)</f>
        <v>Ivana – Zeljko – OK Međimurje</v>
      </c>
      <c r="J587" s="41" t="str">
        <f t="shared" ref="J587:J650" si="28">IF(C587="","",C587) &amp; IF(D587="",""," – " &amp; D587) &amp; IF(E587="",""," – " &amp; E587)</f>
        <v>Ivana – Zeljko – OK Međimurje</v>
      </c>
      <c r="L587" s="41" t="str">
        <f t="shared" ref="L587:L650" si="29">IF(C587="","",C587) &amp; IF(D587="",""," – " &amp; D587)</f>
        <v>Ivana – Zeljko</v>
      </c>
      <c r="N587" s="97"/>
      <c r="O587" s="98"/>
      <c r="P587" s="99"/>
    </row>
    <row r="588" spans="2:16" x14ac:dyDescent="0.25">
      <c r="B588" s="97">
        <v>1278</v>
      </c>
      <c r="C588" s="98" t="s">
        <v>2438</v>
      </c>
      <c r="D588" s="98" t="s">
        <v>3316</v>
      </c>
      <c r="E588" s="98" t="s">
        <v>2731</v>
      </c>
      <c r="F588" s="99"/>
      <c r="H588" s="41" t="str">
        <f t="shared" si="27"/>
        <v>Lana – Žnidarić – OK Međimurje</v>
      </c>
      <c r="J588" s="41" t="str">
        <f t="shared" si="28"/>
        <v>Lana – Žnidarić – OK Međimurje</v>
      </c>
      <c r="L588" s="41" t="str">
        <f t="shared" si="29"/>
        <v>Lana – Žnidarić</v>
      </c>
      <c r="N588" s="97"/>
      <c r="O588" s="98"/>
      <c r="P588" s="99"/>
    </row>
    <row r="589" spans="2:16" x14ac:dyDescent="0.25">
      <c r="B589" s="97">
        <v>1687</v>
      </c>
      <c r="C589" s="98" t="s">
        <v>697</v>
      </c>
      <c r="D589" s="98" t="s">
        <v>3317</v>
      </c>
      <c r="E589" s="98" t="s">
        <v>2732</v>
      </c>
      <c r="F589" s="99"/>
      <c r="H589" s="41" t="str">
        <f t="shared" si="27"/>
        <v>Borna – Bašić – OK Orion</v>
      </c>
      <c r="J589" s="41" t="str">
        <f t="shared" si="28"/>
        <v>Borna – Bašić – OK Orion</v>
      </c>
      <c r="L589" s="41" t="str">
        <f t="shared" si="29"/>
        <v>Borna – Bašić</v>
      </c>
      <c r="N589" s="97"/>
      <c r="O589" s="98"/>
      <c r="P589" s="99"/>
    </row>
    <row r="590" spans="2:16" x14ac:dyDescent="0.25">
      <c r="B590" s="97">
        <v>1684</v>
      </c>
      <c r="C590" s="98" t="s">
        <v>3318</v>
      </c>
      <c r="D590" s="98" t="s">
        <v>3317</v>
      </c>
      <c r="E590" s="98" t="s">
        <v>2732</v>
      </c>
      <c r="F590" s="99"/>
      <c r="H590" s="41" t="str">
        <f t="shared" si="27"/>
        <v>Lucia Gianna – Bašić – OK Orion</v>
      </c>
      <c r="J590" s="41" t="str">
        <f t="shared" si="28"/>
        <v>Lucia Gianna – Bašić – OK Orion</v>
      </c>
      <c r="L590" s="41" t="str">
        <f t="shared" si="29"/>
        <v>Lucia Gianna – Bašić</v>
      </c>
      <c r="N590" s="97"/>
      <c r="O590" s="98"/>
      <c r="P590" s="99"/>
    </row>
    <row r="591" spans="2:16" x14ac:dyDescent="0.25">
      <c r="B591" s="97">
        <v>1686</v>
      </c>
      <c r="C591" s="98" t="s">
        <v>3041</v>
      </c>
      <c r="D591" s="98" t="s">
        <v>3319</v>
      </c>
      <c r="E591" s="98" t="s">
        <v>2732</v>
      </c>
      <c r="F591" s="99"/>
      <c r="H591" s="41" t="str">
        <f t="shared" si="27"/>
        <v>Antonio – Kralj – OK Orion</v>
      </c>
      <c r="J591" s="41" t="str">
        <f t="shared" si="28"/>
        <v>Antonio – Kralj – OK Orion</v>
      </c>
      <c r="L591" s="41" t="str">
        <f t="shared" si="29"/>
        <v>Antonio – Kralj</v>
      </c>
      <c r="N591" s="97"/>
      <c r="O591" s="98"/>
      <c r="P591" s="99"/>
    </row>
    <row r="592" spans="2:16" x14ac:dyDescent="0.25">
      <c r="B592" s="97">
        <v>1683</v>
      </c>
      <c r="C592" s="98" t="s">
        <v>2414</v>
      </c>
      <c r="D592" s="98" t="s">
        <v>3320</v>
      </c>
      <c r="E592" s="98" t="s">
        <v>2732</v>
      </c>
      <c r="F592" s="99" t="s">
        <v>2252</v>
      </c>
      <c r="H592" s="41" t="str">
        <f t="shared" si="27"/>
        <v>Iva – Renić – OK Orion – Ž21</v>
      </c>
      <c r="J592" s="41" t="str">
        <f t="shared" si="28"/>
        <v>Iva – Renić – OK Orion</v>
      </c>
      <c r="L592" s="41" t="str">
        <f t="shared" si="29"/>
        <v>Iva – Renić</v>
      </c>
      <c r="N592" s="97"/>
      <c r="O592" s="98"/>
      <c r="P592" s="99"/>
    </row>
    <row r="593" spans="2:16" x14ac:dyDescent="0.25">
      <c r="B593" s="97">
        <v>1685</v>
      </c>
      <c r="C593" s="98" t="s">
        <v>937</v>
      </c>
      <c r="D593" s="98" t="s">
        <v>3320</v>
      </c>
      <c r="E593" s="98" t="s">
        <v>2732</v>
      </c>
      <c r="F593" s="99" t="s">
        <v>864</v>
      </c>
      <c r="H593" s="41" t="str">
        <f t="shared" si="27"/>
        <v>Marko – Renić – OK Orion – M21</v>
      </c>
      <c r="J593" s="41" t="str">
        <f t="shared" si="28"/>
        <v>Marko – Renić – OK Orion</v>
      </c>
      <c r="L593" s="41" t="str">
        <f t="shared" si="29"/>
        <v>Marko – Renić</v>
      </c>
      <c r="N593" s="97"/>
      <c r="O593" s="98"/>
      <c r="P593" s="99"/>
    </row>
    <row r="594" spans="2:16" x14ac:dyDescent="0.25">
      <c r="B594" s="97">
        <v>1688</v>
      </c>
      <c r="C594" s="98" t="s">
        <v>3294</v>
      </c>
      <c r="D594" s="98" t="s">
        <v>3320</v>
      </c>
      <c r="E594" s="98" t="s">
        <v>2732</v>
      </c>
      <c r="F594" s="99" t="s">
        <v>619</v>
      </c>
      <c r="H594" s="41" t="str">
        <f t="shared" si="27"/>
        <v>Niko – Renić – OK Orion – M16</v>
      </c>
      <c r="J594" s="41" t="str">
        <f t="shared" si="28"/>
        <v>Niko – Renić – OK Orion</v>
      </c>
      <c r="L594" s="41" t="str">
        <f t="shared" si="29"/>
        <v>Niko – Renić</v>
      </c>
      <c r="N594" s="97"/>
      <c r="O594" s="98"/>
      <c r="P594" s="99"/>
    </row>
    <row r="595" spans="2:16" x14ac:dyDescent="0.25">
      <c r="B595" s="97">
        <v>1680</v>
      </c>
      <c r="C595" s="98" t="s">
        <v>2371</v>
      </c>
      <c r="D595" s="98" t="s">
        <v>3320</v>
      </c>
      <c r="E595" s="98" t="s">
        <v>2732</v>
      </c>
      <c r="F595" s="99" t="s">
        <v>2463</v>
      </c>
      <c r="H595" s="41" t="str">
        <f t="shared" si="27"/>
        <v>Nikolina – Renić – OK Orion – Ž45</v>
      </c>
      <c r="J595" s="41" t="str">
        <f t="shared" si="28"/>
        <v>Nikolina – Renić – OK Orion</v>
      </c>
      <c r="L595" s="41" t="str">
        <f t="shared" si="29"/>
        <v>Nikolina – Renić</v>
      </c>
      <c r="N595" s="97"/>
      <c r="O595" s="98"/>
      <c r="P595" s="99"/>
    </row>
    <row r="596" spans="2:16" x14ac:dyDescent="0.25">
      <c r="B596" s="97">
        <v>1689</v>
      </c>
      <c r="C596" s="98" t="s">
        <v>1639</v>
      </c>
      <c r="D596" s="98" t="s">
        <v>3320</v>
      </c>
      <c r="E596" s="98" t="s">
        <v>2732</v>
      </c>
      <c r="F596" s="99" t="s">
        <v>1488</v>
      </c>
      <c r="H596" s="41" t="str">
        <f t="shared" si="27"/>
        <v>Petar – Renić – OK Orion – M45</v>
      </c>
      <c r="J596" s="41" t="str">
        <f t="shared" si="28"/>
        <v>Petar – Renić – OK Orion</v>
      </c>
      <c r="L596" s="41" t="str">
        <f t="shared" si="29"/>
        <v>Petar – Renić</v>
      </c>
      <c r="N596" s="97"/>
      <c r="O596" s="98"/>
      <c r="P596" s="99"/>
    </row>
    <row r="597" spans="2:16" x14ac:dyDescent="0.25">
      <c r="B597" s="97">
        <v>1682</v>
      </c>
      <c r="C597" s="98" t="s">
        <v>3321</v>
      </c>
      <c r="D597" s="98" t="s">
        <v>3280</v>
      </c>
      <c r="E597" s="98" t="s">
        <v>2732</v>
      </c>
      <c r="F597" s="99" t="s">
        <v>864</v>
      </c>
      <c r="H597" s="41" t="str">
        <f t="shared" si="27"/>
        <v>Antun – Tišljar – OK Orion – M21</v>
      </c>
      <c r="J597" s="41" t="str">
        <f t="shared" si="28"/>
        <v>Antun – Tišljar – OK Orion</v>
      </c>
      <c r="L597" s="41" t="str">
        <f t="shared" si="29"/>
        <v>Antun – Tišljar</v>
      </c>
      <c r="N597" s="97"/>
      <c r="O597" s="98"/>
      <c r="P597" s="99"/>
    </row>
    <row r="598" spans="2:16" x14ac:dyDescent="0.25">
      <c r="B598" s="97">
        <v>1249</v>
      </c>
      <c r="C598" s="98" t="s">
        <v>2806</v>
      </c>
      <c r="D598" s="98" t="s">
        <v>3280</v>
      </c>
      <c r="E598" s="98" t="s">
        <v>2732</v>
      </c>
      <c r="F598" s="99" t="s">
        <v>1488</v>
      </c>
      <c r="H598" s="41" t="str">
        <f t="shared" si="27"/>
        <v>Ivo – Tišljar – OK Orion – M45</v>
      </c>
      <c r="J598" s="41" t="str">
        <f t="shared" si="28"/>
        <v>Ivo – Tišljar – OK Orion</v>
      </c>
      <c r="L598" s="41" t="str">
        <f t="shared" si="29"/>
        <v>Ivo – Tišljar</v>
      </c>
      <c r="N598" s="97"/>
      <c r="O598" s="98"/>
      <c r="P598" s="99"/>
    </row>
    <row r="599" spans="2:16" x14ac:dyDescent="0.25">
      <c r="B599" s="97">
        <v>1681</v>
      </c>
      <c r="C599" s="98" t="s">
        <v>2471</v>
      </c>
      <c r="D599" s="98" t="s">
        <v>3280</v>
      </c>
      <c r="E599" s="98" t="s">
        <v>2732</v>
      </c>
      <c r="F599" s="99" t="s">
        <v>2252</v>
      </c>
      <c r="H599" s="41" t="str">
        <f t="shared" si="27"/>
        <v>Marija – Tišljar – OK Orion – Ž21</v>
      </c>
      <c r="J599" s="41" t="str">
        <f t="shared" si="28"/>
        <v>Marija – Tišljar – OK Orion</v>
      </c>
      <c r="L599" s="41" t="str">
        <f t="shared" si="29"/>
        <v>Marija – Tišljar</v>
      </c>
      <c r="N599" s="97"/>
      <c r="O599" s="98"/>
      <c r="P599" s="99"/>
    </row>
    <row r="600" spans="2:16" x14ac:dyDescent="0.25">
      <c r="B600" s="97">
        <v>1155</v>
      </c>
      <c r="C600" s="98" t="s">
        <v>3322</v>
      </c>
      <c r="D600" s="98" t="s">
        <v>3280</v>
      </c>
      <c r="E600" s="98" t="s">
        <v>2732</v>
      </c>
      <c r="F600" s="99" t="s">
        <v>619</v>
      </c>
      <c r="H600" s="41" t="str">
        <f t="shared" si="27"/>
        <v>Mirko – Tišljar – OK Orion – M16</v>
      </c>
      <c r="J600" s="41" t="str">
        <f t="shared" si="28"/>
        <v>Mirko – Tišljar – OK Orion</v>
      </c>
      <c r="L600" s="41" t="str">
        <f t="shared" si="29"/>
        <v>Mirko – Tišljar</v>
      </c>
      <c r="N600" s="97"/>
      <c r="O600" s="98"/>
      <c r="P600" s="99"/>
    </row>
    <row r="601" spans="2:16" x14ac:dyDescent="0.25">
      <c r="B601" s="97">
        <v>1838</v>
      </c>
      <c r="C601" s="98" t="s">
        <v>2097</v>
      </c>
      <c r="D601" s="98" t="s">
        <v>3323</v>
      </c>
      <c r="E601" s="98" t="s">
        <v>2733</v>
      </c>
      <c r="F601" s="99"/>
      <c r="H601" s="41" t="str">
        <f t="shared" si="27"/>
        <v>Ana – Grbac – OK Ris</v>
      </c>
      <c r="J601" s="41" t="str">
        <f t="shared" si="28"/>
        <v>Ana – Grbac – OK Ris</v>
      </c>
      <c r="L601" s="41" t="str">
        <f t="shared" si="29"/>
        <v>Ana – Grbac</v>
      </c>
      <c r="N601" s="97"/>
      <c r="O601" s="98"/>
      <c r="P601" s="99"/>
    </row>
    <row r="602" spans="2:16" x14ac:dyDescent="0.25">
      <c r="B602" s="97">
        <v>1827</v>
      </c>
      <c r="C602" s="98" t="s">
        <v>2906</v>
      </c>
      <c r="D602" s="98" t="s">
        <v>3323</v>
      </c>
      <c r="E602" s="98" t="s">
        <v>2733</v>
      </c>
      <c r="F602" s="99"/>
      <c r="H602" s="41" t="str">
        <f t="shared" si="27"/>
        <v>Goran – Grbac – OK Ris</v>
      </c>
      <c r="J602" s="41" t="str">
        <f t="shared" si="28"/>
        <v>Goran – Grbac – OK Ris</v>
      </c>
      <c r="L602" s="41" t="str">
        <f t="shared" si="29"/>
        <v>Goran – Grbac</v>
      </c>
      <c r="N602" s="97"/>
      <c r="O602" s="98"/>
      <c r="P602" s="99"/>
    </row>
    <row r="603" spans="2:16" x14ac:dyDescent="0.25">
      <c r="B603" s="97">
        <v>1830</v>
      </c>
      <c r="C603" s="98" t="s">
        <v>3324</v>
      </c>
      <c r="D603" s="98" t="s">
        <v>1388</v>
      </c>
      <c r="E603" s="98" t="s">
        <v>2733</v>
      </c>
      <c r="F603" s="99"/>
      <c r="H603" s="41" t="str">
        <f t="shared" si="27"/>
        <v>Toni – Nikola – OK Ris</v>
      </c>
      <c r="J603" s="41" t="str">
        <f t="shared" si="28"/>
        <v>Toni – Nikola – OK Ris</v>
      </c>
      <c r="L603" s="41" t="str">
        <f t="shared" si="29"/>
        <v>Toni – Nikola</v>
      </c>
      <c r="N603" s="97"/>
      <c r="O603" s="98"/>
      <c r="P603" s="99"/>
    </row>
    <row r="604" spans="2:16" x14ac:dyDescent="0.25">
      <c r="B604" s="97">
        <v>1966</v>
      </c>
      <c r="C604" s="98" t="s">
        <v>3325</v>
      </c>
      <c r="D604" s="98" t="s">
        <v>3326</v>
      </c>
      <c r="E604" s="98" t="s">
        <v>2733</v>
      </c>
      <c r="F604" s="99"/>
      <c r="H604" s="41" t="str">
        <f t="shared" si="27"/>
        <v>Dorja – Salopek – OK Ris</v>
      </c>
      <c r="J604" s="41" t="str">
        <f t="shared" si="28"/>
        <v>Dorja – Salopek – OK Ris</v>
      </c>
      <c r="L604" s="41" t="str">
        <f t="shared" si="29"/>
        <v>Dorja – Salopek</v>
      </c>
      <c r="N604" s="97"/>
      <c r="O604" s="98"/>
      <c r="P604" s="99"/>
    </row>
    <row r="605" spans="2:16" x14ac:dyDescent="0.25">
      <c r="B605" s="97">
        <v>1835</v>
      </c>
      <c r="C605" s="98" t="s">
        <v>2897</v>
      </c>
      <c r="D605" s="98" t="s">
        <v>3326</v>
      </c>
      <c r="E605" s="98" t="s">
        <v>2733</v>
      </c>
      <c r="F605" s="99"/>
      <c r="H605" s="41" t="str">
        <f t="shared" si="27"/>
        <v>Tihomir – Salopek – OK Ris</v>
      </c>
      <c r="J605" s="41" t="str">
        <f t="shared" si="28"/>
        <v>Tihomir – Salopek – OK Ris</v>
      </c>
      <c r="L605" s="41" t="str">
        <f t="shared" si="29"/>
        <v>Tihomir – Salopek</v>
      </c>
      <c r="N605" s="97"/>
      <c r="O605" s="98"/>
      <c r="P605" s="99"/>
    </row>
    <row r="606" spans="2:16" x14ac:dyDescent="0.25">
      <c r="B606" s="97">
        <v>1832</v>
      </c>
      <c r="C606" s="98" t="s">
        <v>3327</v>
      </c>
      <c r="D606" s="98" t="s">
        <v>3326</v>
      </c>
      <c r="E606" s="98" t="s">
        <v>2733</v>
      </c>
      <c r="F606" s="99"/>
      <c r="H606" s="41" t="str">
        <f t="shared" si="27"/>
        <v>Tihon – Salopek – OK Ris</v>
      </c>
      <c r="J606" s="41" t="str">
        <f t="shared" si="28"/>
        <v>Tihon – Salopek – OK Ris</v>
      </c>
      <c r="L606" s="41" t="str">
        <f t="shared" si="29"/>
        <v>Tihon – Salopek</v>
      </c>
      <c r="N606" s="97"/>
      <c r="O606" s="98"/>
      <c r="P606" s="99"/>
    </row>
    <row r="607" spans="2:16" x14ac:dyDescent="0.25">
      <c r="B607" s="97">
        <v>1833</v>
      </c>
      <c r="C607" s="98" t="s">
        <v>3277</v>
      </c>
      <c r="D607" s="98" t="s">
        <v>3328</v>
      </c>
      <c r="E607" s="98" t="s">
        <v>2733</v>
      </c>
      <c r="F607" s="99"/>
      <c r="H607" s="41" t="str">
        <f t="shared" si="27"/>
        <v>Andrej – Šubat – OK Ris</v>
      </c>
      <c r="J607" s="41" t="str">
        <f t="shared" si="28"/>
        <v>Andrej – Šubat – OK Ris</v>
      </c>
      <c r="L607" s="41" t="str">
        <f t="shared" si="29"/>
        <v>Andrej – Šubat</v>
      </c>
      <c r="N607" s="97"/>
      <c r="O607" s="98"/>
      <c r="P607" s="99"/>
    </row>
    <row r="608" spans="2:16" x14ac:dyDescent="0.25">
      <c r="B608" s="97">
        <v>1831</v>
      </c>
      <c r="C608" s="98" t="s">
        <v>3329</v>
      </c>
      <c r="D608" s="98" t="s">
        <v>3330</v>
      </c>
      <c r="E608" s="98" t="s">
        <v>2733</v>
      </c>
      <c r="F608" s="99"/>
      <c r="H608" s="41" t="str">
        <f t="shared" si="27"/>
        <v>Patricija – Urbanc – OK Ris</v>
      </c>
      <c r="J608" s="41" t="str">
        <f t="shared" si="28"/>
        <v>Patricija – Urbanc – OK Ris</v>
      </c>
      <c r="L608" s="41" t="str">
        <f t="shared" si="29"/>
        <v>Patricija – Urbanc</v>
      </c>
      <c r="N608" s="97"/>
      <c r="O608" s="98"/>
      <c r="P608" s="99"/>
    </row>
    <row r="609" spans="2:16" x14ac:dyDescent="0.25">
      <c r="B609" s="97">
        <v>1972</v>
      </c>
      <c r="C609" s="98" t="s">
        <v>937</v>
      </c>
      <c r="D609" s="98" t="s">
        <v>3331</v>
      </c>
      <c r="E609" s="98" t="s">
        <v>2734</v>
      </c>
      <c r="F609" s="99"/>
      <c r="H609" s="41" t="str">
        <f t="shared" si="27"/>
        <v>Marko – Dudić – OK Slo. Gradec</v>
      </c>
      <c r="J609" s="41" t="str">
        <f t="shared" si="28"/>
        <v>Marko – Dudić – OK Slo. Gradec</v>
      </c>
      <c r="L609" s="41" t="str">
        <f t="shared" si="29"/>
        <v>Marko – Dudić</v>
      </c>
      <c r="N609" s="97"/>
      <c r="O609" s="98"/>
      <c r="P609" s="99"/>
    </row>
    <row r="610" spans="2:16" x14ac:dyDescent="0.25">
      <c r="B610" s="97">
        <v>1975</v>
      </c>
      <c r="C610" s="98" t="s">
        <v>2350</v>
      </c>
      <c r="D610" s="98" t="s">
        <v>3332</v>
      </c>
      <c r="E610" s="98" t="s">
        <v>2734</v>
      </c>
      <c r="F610" s="99"/>
      <c r="H610" s="41" t="str">
        <f t="shared" si="27"/>
        <v>Tanja – Mezga – OK Slo. Gradec</v>
      </c>
      <c r="J610" s="41" t="str">
        <f t="shared" si="28"/>
        <v>Tanja – Mezga – OK Slo. Gradec</v>
      </c>
      <c r="L610" s="41" t="str">
        <f t="shared" si="29"/>
        <v>Tanja – Mezga</v>
      </c>
      <c r="N610" s="97"/>
      <c r="O610" s="98"/>
      <c r="P610" s="99"/>
    </row>
    <row r="611" spans="2:16" x14ac:dyDescent="0.25">
      <c r="B611" s="97">
        <v>1634</v>
      </c>
      <c r="C611" s="98" t="s">
        <v>2097</v>
      </c>
      <c r="D611" s="98" t="s">
        <v>3333</v>
      </c>
      <c r="E611" s="98" t="s">
        <v>2735</v>
      </c>
      <c r="F611" s="99" t="s">
        <v>2215</v>
      </c>
      <c r="H611" s="41" t="str">
        <f t="shared" si="27"/>
        <v>Ana – Balaban – OK Sova – Ž20</v>
      </c>
      <c r="J611" s="41" t="str">
        <f t="shared" si="28"/>
        <v>Ana – Balaban – OK Sova</v>
      </c>
      <c r="L611" s="41" t="str">
        <f t="shared" si="29"/>
        <v>Ana – Balaban</v>
      </c>
      <c r="N611" s="97"/>
      <c r="O611" s="98"/>
      <c r="P611" s="99"/>
    </row>
    <row r="612" spans="2:16" x14ac:dyDescent="0.25">
      <c r="B612" s="97">
        <v>1632</v>
      </c>
      <c r="C612" s="98" t="s">
        <v>2414</v>
      </c>
      <c r="D612" s="98" t="s">
        <v>3333</v>
      </c>
      <c r="E612" s="98" t="s">
        <v>2735</v>
      </c>
      <c r="F612" s="99" t="s">
        <v>2108</v>
      </c>
      <c r="H612" s="41" t="str">
        <f t="shared" si="27"/>
        <v>Iva – Balaban – OK Sova – Ž16</v>
      </c>
      <c r="J612" s="41" t="str">
        <f t="shared" si="28"/>
        <v>Iva – Balaban – OK Sova</v>
      </c>
      <c r="L612" s="41" t="str">
        <f t="shared" si="29"/>
        <v>Iva – Balaban</v>
      </c>
      <c r="N612" s="97"/>
      <c r="O612" s="98"/>
      <c r="P612" s="99"/>
    </row>
    <row r="613" spans="2:16" x14ac:dyDescent="0.25">
      <c r="B613" s="97">
        <v>1731</v>
      </c>
      <c r="C613" s="98" t="s">
        <v>3334</v>
      </c>
      <c r="D613" s="98" t="s">
        <v>3335</v>
      </c>
      <c r="E613" s="98" t="s">
        <v>2735</v>
      </c>
      <c r="F613" s="99"/>
      <c r="H613" s="41" t="str">
        <f t="shared" si="27"/>
        <v>Silvija – Balent – OK Sova</v>
      </c>
      <c r="J613" s="41" t="str">
        <f t="shared" si="28"/>
        <v>Silvija – Balent – OK Sova</v>
      </c>
      <c r="L613" s="41" t="str">
        <f t="shared" si="29"/>
        <v>Silvija – Balent</v>
      </c>
      <c r="N613" s="97"/>
      <c r="O613" s="98"/>
      <c r="P613" s="99"/>
    </row>
    <row r="614" spans="2:16" x14ac:dyDescent="0.25">
      <c r="B614" s="97">
        <v>1743</v>
      </c>
      <c r="C614" s="98" t="s">
        <v>2414</v>
      </c>
      <c r="D614" s="98" t="s">
        <v>3336</v>
      </c>
      <c r="E614" s="98" t="s">
        <v>2735</v>
      </c>
      <c r="F614" s="99"/>
      <c r="H614" s="41" t="str">
        <f t="shared" si="27"/>
        <v>Iva – Baržić – OK Sova</v>
      </c>
      <c r="J614" s="41" t="str">
        <f t="shared" si="28"/>
        <v>Iva – Baržić – OK Sova</v>
      </c>
      <c r="L614" s="41" t="str">
        <f t="shared" si="29"/>
        <v>Iva – Baržić</v>
      </c>
      <c r="N614" s="97"/>
      <c r="O614" s="98"/>
      <c r="P614" s="99"/>
    </row>
    <row r="615" spans="2:16" x14ac:dyDescent="0.25">
      <c r="B615" s="97">
        <v>1738</v>
      </c>
      <c r="C615" s="98" t="s">
        <v>1388</v>
      </c>
      <c r="D615" s="98" t="s">
        <v>3337</v>
      </c>
      <c r="E615" s="98" t="s">
        <v>2735</v>
      </c>
      <c r="F615" s="99"/>
      <c r="H615" s="41" t="str">
        <f t="shared" si="27"/>
        <v>Nikola – Bićanić – OK Sova</v>
      </c>
      <c r="J615" s="41" t="str">
        <f t="shared" si="28"/>
        <v>Nikola – Bićanić – OK Sova</v>
      </c>
      <c r="L615" s="41" t="str">
        <f t="shared" si="29"/>
        <v>Nikola – Bićanić</v>
      </c>
      <c r="N615" s="97"/>
      <c r="O615" s="98"/>
      <c r="P615" s="99"/>
    </row>
    <row r="616" spans="2:16" x14ac:dyDescent="0.25">
      <c r="B616" s="97">
        <v>1839</v>
      </c>
      <c r="C616" s="98" t="s">
        <v>427</v>
      </c>
      <c r="D616" s="98" t="s">
        <v>3338</v>
      </c>
      <c r="E616" s="98" t="s">
        <v>2735</v>
      </c>
      <c r="F616" s="99" t="s">
        <v>864</v>
      </c>
      <c r="H616" s="41" t="str">
        <f t="shared" si="27"/>
        <v>Mario – Bilandžija – OK Sova – M21</v>
      </c>
      <c r="J616" s="41" t="str">
        <f t="shared" si="28"/>
        <v>Mario – Bilandžija – OK Sova</v>
      </c>
      <c r="L616" s="41" t="str">
        <f t="shared" si="29"/>
        <v>Mario – Bilandžija</v>
      </c>
      <c r="N616" s="97"/>
      <c r="O616" s="98"/>
      <c r="P616" s="99"/>
    </row>
    <row r="617" spans="2:16" x14ac:dyDescent="0.25">
      <c r="B617" s="97">
        <v>1594</v>
      </c>
      <c r="C617" s="98" t="s">
        <v>3277</v>
      </c>
      <c r="D617" s="98" t="s">
        <v>3339</v>
      </c>
      <c r="E617" s="98" t="s">
        <v>2735</v>
      </c>
      <c r="F617" s="99" t="s">
        <v>864</v>
      </c>
      <c r="H617" s="41" t="str">
        <f t="shared" si="27"/>
        <v>Andrej – Biro – OK Sova – M21</v>
      </c>
      <c r="J617" s="41" t="str">
        <f t="shared" si="28"/>
        <v>Andrej – Biro – OK Sova</v>
      </c>
      <c r="L617" s="41" t="str">
        <f t="shared" si="29"/>
        <v>Andrej – Biro</v>
      </c>
      <c r="N617" s="97"/>
      <c r="O617" s="98"/>
      <c r="P617" s="99"/>
    </row>
    <row r="618" spans="2:16" x14ac:dyDescent="0.25">
      <c r="B618" s="97">
        <v>1636</v>
      </c>
      <c r="C618" s="98" t="s">
        <v>3340</v>
      </c>
      <c r="D618" s="98" t="s">
        <v>3341</v>
      </c>
      <c r="E618" s="98" t="s">
        <v>2735</v>
      </c>
      <c r="F618" s="99" t="s">
        <v>864</v>
      </c>
      <c r="H618" s="41" t="str">
        <f t="shared" si="27"/>
        <v>Mateo – Bojo – OK Sova – M21</v>
      </c>
      <c r="J618" s="41" t="str">
        <f t="shared" si="28"/>
        <v>Mateo – Bojo – OK Sova</v>
      </c>
      <c r="L618" s="41" t="str">
        <f t="shared" si="29"/>
        <v>Mateo – Bojo</v>
      </c>
      <c r="N618" s="97"/>
      <c r="O618" s="103"/>
      <c r="P618" s="99"/>
    </row>
    <row r="619" spans="2:16" x14ac:dyDescent="0.25">
      <c r="B619" s="97">
        <v>1736</v>
      </c>
      <c r="C619" s="98" t="s">
        <v>1859</v>
      </c>
      <c r="D619" s="98" t="s">
        <v>3342</v>
      </c>
      <c r="E619" s="98" t="s">
        <v>2735</v>
      </c>
      <c r="F619" s="99"/>
      <c r="H619" s="41" t="str">
        <f t="shared" si="27"/>
        <v>Sven – Brkanić – OK Sova</v>
      </c>
      <c r="J619" s="41" t="str">
        <f t="shared" si="28"/>
        <v>Sven – Brkanić – OK Sova</v>
      </c>
      <c r="L619" s="41" t="str">
        <f t="shared" si="29"/>
        <v>Sven – Brkanić</v>
      </c>
      <c r="N619" s="97"/>
      <c r="O619" s="98"/>
      <c r="P619" s="99"/>
    </row>
    <row r="620" spans="2:16" x14ac:dyDescent="0.25">
      <c r="B620" s="97">
        <v>1651</v>
      </c>
      <c r="C620" s="98" t="s">
        <v>3343</v>
      </c>
      <c r="D620" s="98" t="s">
        <v>3344</v>
      </c>
      <c r="E620" s="98" t="s">
        <v>2735</v>
      </c>
      <c r="F620" s="99" t="s">
        <v>2252</v>
      </c>
      <c r="H620" s="41" t="str">
        <f t="shared" si="27"/>
        <v>Diana – Buzov – OK Sova – Ž21</v>
      </c>
      <c r="J620" s="41" t="str">
        <f t="shared" si="28"/>
        <v>Diana – Buzov – OK Sova</v>
      </c>
      <c r="L620" s="41" t="str">
        <f t="shared" si="29"/>
        <v>Diana – Buzov</v>
      </c>
      <c r="N620" s="97"/>
      <c r="O620" s="98"/>
      <c r="P620" s="99"/>
    </row>
    <row r="621" spans="2:16" x14ac:dyDescent="0.25">
      <c r="B621" s="97">
        <v>1648</v>
      </c>
      <c r="C621" s="98" t="s">
        <v>2799</v>
      </c>
      <c r="D621" s="98" t="s">
        <v>3345</v>
      </c>
      <c r="E621" s="98" t="s">
        <v>2735</v>
      </c>
      <c r="F621" s="99" t="s">
        <v>2252</v>
      </c>
      <c r="H621" s="41" t="str">
        <f t="shared" si="27"/>
        <v>Marijana – Čerkezović – OK Sova – Ž21</v>
      </c>
      <c r="J621" s="41" t="str">
        <f t="shared" si="28"/>
        <v>Marijana – Čerkezović – OK Sova</v>
      </c>
      <c r="L621" s="41" t="str">
        <f t="shared" si="29"/>
        <v>Marijana – Čerkezović</v>
      </c>
      <c r="N621" s="97"/>
      <c r="O621" s="98"/>
      <c r="P621" s="99"/>
    </row>
    <row r="622" spans="2:16" x14ac:dyDescent="0.25">
      <c r="B622" s="97">
        <v>1740</v>
      </c>
      <c r="C622" s="98" t="s">
        <v>3346</v>
      </c>
      <c r="D622" s="98" t="s">
        <v>3347</v>
      </c>
      <c r="E622" s="98" t="s">
        <v>2735</v>
      </c>
      <c r="F622" s="99"/>
      <c r="H622" s="41" t="str">
        <f t="shared" si="27"/>
        <v>Manuela – Crnković – OK Sova</v>
      </c>
      <c r="J622" s="41" t="str">
        <f t="shared" si="28"/>
        <v>Manuela – Crnković – OK Sova</v>
      </c>
      <c r="L622" s="41" t="str">
        <f t="shared" si="29"/>
        <v>Manuela – Crnković</v>
      </c>
      <c r="N622" s="97"/>
      <c r="O622" s="98"/>
      <c r="P622" s="99"/>
    </row>
    <row r="623" spans="2:16" x14ac:dyDescent="0.25">
      <c r="B623" s="97">
        <v>1570</v>
      </c>
      <c r="C623" s="98" t="s">
        <v>3348</v>
      </c>
      <c r="D623" s="98" t="s">
        <v>3349</v>
      </c>
      <c r="E623" s="98" t="s">
        <v>2735</v>
      </c>
      <c r="F623" s="99" t="s">
        <v>864</v>
      </c>
      <c r="H623" s="41" t="str">
        <f t="shared" si="27"/>
        <v>Nebojša – Čubra – OK Sova – M21</v>
      </c>
      <c r="J623" s="41" t="str">
        <f t="shared" si="28"/>
        <v>Nebojša – Čubra – OK Sova</v>
      </c>
      <c r="L623" s="41" t="str">
        <f t="shared" si="29"/>
        <v>Nebojša – Čubra</v>
      </c>
      <c r="N623" s="97"/>
      <c r="O623" s="98"/>
      <c r="P623" s="99"/>
    </row>
    <row r="624" spans="2:16" x14ac:dyDescent="0.25">
      <c r="B624" s="97">
        <v>1735</v>
      </c>
      <c r="C624" s="98" t="s">
        <v>1101</v>
      </c>
      <c r="D624" s="98" t="s">
        <v>3350</v>
      </c>
      <c r="E624" s="98" t="s">
        <v>2735</v>
      </c>
      <c r="F624" s="99"/>
      <c r="H624" s="41" t="str">
        <f t="shared" si="27"/>
        <v>Tomislav – Čulina – OK Sova</v>
      </c>
      <c r="J624" s="41" t="str">
        <f t="shared" si="28"/>
        <v>Tomislav – Čulina – OK Sova</v>
      </c>
      <c r="L624" s="41" t="str">
        <f t="shared" si="29"/>
        <v>Tomislav – Čulina</v>
      </c>
      <c r="N624" s="97"/>
      <c r="O624" s="98"/>
      <c r="P624" s="99"/>
    </row>
    <row r="625" spans="2:16" x14ac:dyDescent="0.25">
      <c r="B625" s="97">
        <v>1588</v>
      </c>
      <c r="C625" s="98" t="s">
        <v>1054</v>
      </c>
      <c r="D625" s="98" t="s">
        <v>3351</v>
      </c>
      <c r="E625" s="98" t="s">
        <v>2735</v>
      </c>
      <c r="F625" s="99" t="s">
        <v>864</v>
      </c>
      <c r="H625" s="41" t="str">
        <f t="shared" si="27"/>
        <v>Ivan – Čurić – OK Sova – M21</v>
      </c>
      <c r="J625" s="41" t="str">
        <f t="shared" si="28"/>
        <v>Ivan – Čurić – OK Sova</v>
      </c>
      <c r="L625" s="41" t="str">
        <f t="shared" si="29"/>
        <v>Ivan – Čurić</v>
      </c>
      <c r="N625" s="97"/>
      <c r="O625" s="98"/>
      <c r="P625" s="99"/>
    </row>
    <row r="626" spans="2:16" x14ac:dyDescent="0.25">
      <c r="B626" s="97">
        <v>1732</v>
      </c>
      <c r="C626" s="98" t="s">
        <v>2262</v>
      </c>
      <c r="D626" s="98" t="s">
        <v>3352</v>
      </c>
      <c r="E626" s="98" t="s">
        <v>2735</v>
      </c>
      <c r="F626" s="99"/>
      <c r="H626" s="41" t="str">
        <f t="shared" si="27"/>
        <v>Antonija – Damjanović – OK Sova</v>
      </c>
      <c r="J626" s="41" t="str">
        <f t="shared" si="28"/>
        <v>Antonija – Damjanović – OK Sova</v>
      </c>
      <c r="L626" s="41" t="str">
        <f t="shared" si="29"/>
        <v>Antonija – Damjanović</v>
      </c>
      <c r="N626" s="97"/>
      <c r="O626" s="98"/>
      <c r="P626" s="99"/>
    </row>
    <row r="627" spans="2:16" x14ac:dyDescent="0.25">
      <c r="B627" s="97">
        <v>1640</v>
      </c>
      <c r="C627" s="98" t="s">
        <v>2988</v>
      </c>
      <c r="D627" s="98" t="s">
        <v>3353</v>
      </c>
      <c r="E627" s="98" t="s">
        <v>2735</v>
      </c>
      <c r="F627" s="99"/>
      <c r="H627" s="41" t="str">
        <f t="shared" si="27"/>
        <v>Tamara – Filipović – OK Sova</v>
      </c>
      <c r="J627" s="41" t="str">
        <f t="shared" si="28"/>
        <v>Tamara – Filipović – OK Sova</v>
      </c>
      <c r="L627" s="41" t="str">
        <f t="shared" si="29"/>
        <v>Tamara – Filipović</v>
      </c>
      <c r="N627" s="97"/>
      <c r="O627" s="98"/>
      <c r="P627" s="99"/>
    </row>
    <row r="628" spans="2:16" x14ac:dyDescent="0.25">
      <c r="B628" s="97">
        <v>1604</v>
      </c>
      <c r="C628" s="98" t="s">
        <v>427</v>
      </c>
      <c r="D628" s="98" t="s">
        <v>3354</v>
      </c>
      <c r="E628" s="98" t="s">
        <v>2735</v>
      </c>
      <c r="F628" s="99" t="s">
        <v>864</v>
      </c>
      <c r="H628" s="41" t="str">
        <f t="shared" si="27"/>
        <v>Mario – Gabrić – OK Sova – M21</v>
      </c>
      <c r="J628" s="41" t="str">
        <f t="shared" si="28"/>
        <v>Mario – Gabrić – OK Sova</v>
      </c>
      <c r="L628" s="41" t="str">
        <f t="shared" si="29"/>
        <v>Mario – Gabrić</v>
      </c>
      <c r="N628" s="97"/>
      <c r="O628" s="98"/>
      <c r="P628" s="99"/>
    </row>
    <row r="629" spans="2:16" x14ac:dyDescent="0.25">
      <c r="B629" s="97">
        <v>1603</v>
      </c>
      <c r="C629" s="98" t="s">
        <v>427</v>
      </c>
      <c r="D629" s="98" t="s">
        <v>3355</v>
      </c>
      <c r="E629" s="98" t="s">
        <v>2735</v>
      </c>
      <c r="F629" s="99" t="s">
        <v>1313</v>
      </c>
      <c r="H629" s="41" t="str">
        <f t="shared" si="27"/>
        <v>Mario – Gotal – OK Sova – M35</v>
      </c>
      <c r="J629" s="41" t="str">
        <f t="shared" si="28"/>
        <v>Mario – Gotal – OK Sova</v>
      </c>
      <c r="L629" s="41" t="str">
        <f t="shared" si="29"/>
        <v>Mario – Gotal</v>
      </c>
      <c r="N629" s="97"/>
      <c r="O629" s="98"/>
      <c r="P629" s="99"/>
    </row>
    <row r="630" spans="2:16" x14ac:dyDescent="0.25">
      <c r="B630" s="97">
        <v>1639</v>
      </c>
      <c r="C630" s="98" t="s">
        <v>2993</v>
      </c>
      <c r="D630" s="98" t="s">
        <v>3356</v>
      </c>
      <c r="E630" s="98" t="s">
        <v>2735</v>
      </c>
      <c r="F630" s="99" t="s">
        <v>864</v>
      </c>
      <c r="H630" s="41" t="str">
        <f t="shared" si="27"/>
        <v>Hrvoje – Grginov – OK Sova – M21</v>
      </c>
      <c r="J630" s="41" t="str">
        <f t="shared" si="28"/>
        <v>Hrvoje – Grginov – OK Sova</v>
      </c>
      <c r="L630" s="41" t="str">
        <f t="shared" si="29"/>
        <v>Hrvoje – Grginov</v>
      </c>
      <c r="N630" s="97"/>
      <c r="O630" s="98"/>
      <c r="P630" s="99"/>
    </row>
    <row r="631" spans="2:16" x14ac:dyDescent="0.25">
      <c r="B631" s="97">
        <v>1635</v>
      </c>
      <c r="C631" s="98" t="s">
        <v>452</v>
      </c>
      <c r="D631" s="98" t="s">
        <v>3357</v>
      </c>
      <c r="E631" s="98" t="s">
        <v>2735</v>
      </c>
      <c r="F631" s="99" t="s">
        <v>864</v>
      </c>
      <c r="H631" s="41" t="str">
        <f t="shared" si="27"/>
        <v>Luka – Ivković – OK Sova – M21</v>
      </c>
      <c r="J631" s="41" t="str">
        <f t="shared" si="28"/>
        <v>Luka – Ivković – OK Sova</v>
      </c>
      <c r="L631" s="41" t="str">
        <f t="shared" si="29"/>
        <v>Luka – Ivković</v>
      </c>
      <c r="N631" s="97"/>
      <c r="O631" s="98"/>
      <c r="P631" s="99"/>
    </row>
    <row r="632" spans="2:16" x14ac:dyDescent="0.25">
      <c r="B632" s="97">
        <v>1631</v>
      </c>
      <c r="C632" s="98" t="s">
        <v>2018</v>
      </c>
      <c r="D632" s="98" t="s">
        <v>3357</v>
      </c>
      <c r="E632" s="98" t="s">
        <v>2735</v>
      </c>
      <c r="F632" s="99" t="s">
        <v>2252</v>
      </c>
      <c r="H632" s="41" t="str">
        <f t="shared" si="27"/>
        <v>Sara – Ivković – OK Sova – Ž21</v>
      </c>
      <c r="J632" s="41" t="str">
        <f t="shared" si="28"/>
        <v>Sara – Ivković – OK Sova</v>
      </c>
      <c r="L632" s="41" t="str">
        <f t="shared" si="29"/>
        <v>Sara – Ivković</v>
      </c>
      <c r="N632" s="97"/>
      <c r="O632" s="98"/>
      <c r="P632" s="99"/>
    </row>
    <row r="633" spans="2:16" x14ac:dyDescent="0.25">
      <c r="B633" s="97">
        <v>1616</v>
      </c>
      <c r="C633" s="98" t="s">
        <v>1054</v>
      </c>
      <c r="D633" s="98" t="s">
        <v>3358</v>
      </c>
      <c r="E633" s="98" t="s">
        <v>2735</v>
      </c>
      <c r="F633" s="99" t="s">
        <v>864</v>
      </c>
      <c r="H633" s="41" t="str">
        <f t="shared" si="27"/>
        <v>Ivan – Jukić – OK Sova – M21</v>
      </c>
      <c r="J633" s="41" t="str">
        <f t="shared" si="28"/>
        <v>Ivan – Jukić – OK Sova</v>
      </c>
      <c r="L633" s="41" t="str">
        <f t="shared" si="29"/>
        <v>Ivan – Jukić</v>
      </c>
      <c r="N633" s="97"/>
      <c r="O633" s="98"/>
      <c r="P633" s="99"/>
    </row>
    <row r="634" spans="2:16" x14ac:dyDescent="0.25">
      <c r="B634" s="97">
        <v>1620</v>
      </c>
      <c r="C634" s="98" t="s">
        <v>495</v>
      </c>
      <c r="D634" s="98" t="s">
        <v>3359</v>
      </c>
      <c r="E634" s="98" t="s">
        <v>2735</v>
      </c>
      <c r="F634" s="99" t="s">
        <v>864</v>
      </c>
      <c r="H634" s="41" t="str">
        <f t="shared" si="27"/>
        <v>Jakov – Kamenicki – OK Sova – M21</v>
      </c>
      <c r="J634" s="41" t="str">
        <f t="shared" si="28"/>
        <v>Jakov – Kamenicki – OK Sova</v>
      </c>
      <c r="L634" s="41" t="str">
        <f t="shared" si="29"/>
        <v>Jakov – Kamenicki</v>
      </c>
      <c r="N634" s="97"/>
      <c r="O634" s="98"/>
      <c r="P634" s="99"/>
    </row>
    <row r="635" spans="2:16" x14ac:dyDescent="0.25">
      <c r="B635" s="97">
        <v>1729</v>
      </c>
      <c r="C635" s="98" t="s">
        <v>1370</v>
      </c>
      <c r="D635" s="98" t="s">
        <v>3360</v>
      </c>
      <c r="E635" s="98" t="s">
        <v>2735</v>
      </c>
      <c r="F635" s="99"/>
      <c r="H635" s="41" t="str">
        <f t="shared" si="27"/>
        <v>Branimir – Kelava – OK Sova</v>
      </c>
      <c r="J635" s="41" t="str">
        <f t="shared" si="28"/>
        <v>Branimir – Kelava – OK Sova</v>
      </c>
      <c r="L635" s="41" t="str">
        <f t="shared" si="29"/>
        <v>Branimir – Kelava</v>
      </c>
      <c r="N635" s="97"/>
      <c r="O635" s="98"/>
      <c r="P635" s="99"/>
    </row>
    <row r="636" spans="2:16" x14ac:dyDescent="0.25">
      <c r="B636" s="97">
        <v>1602</v>
      </c>
      <c r="C636" s="98" t="s">
        <v>846</v>
      </c>
      <c r="D636" s="98" t="s">
        <v>3361</v>
      </c>
      <c r="E636" s="98" t="s">
        <v>2735</v>
      </c>
      <c r="F636" s="99" t="s">
        <v>619</v>
      </c>
      <c r="H636" s="41" t="str">
        <f t="shared" si="27"/>
        <v>Karlo – Kobijak – OK Sova – M16</v>
      </c>
      <c r="J636" s="41" t="str">
        <f t="shared" si="28"/>
        <v>Karlo – Kobijak – OK Sova</v>
      </c>
      <c r="L636" s="41" t="str">
        <f t="shared" si="29"/>
        <v>Karlo – Kobijak</v>
      </c>
      <c r="N636" s="97"/>
      <c r="O636" s="98"/>
      <c r="P636" s="99"/>
    </row>
    <row r="637" spans="2:16" x14ac:dyDescent="0.25">
      <c r="B637" s="97">
        <v>1647</v>
      </c>
      <c r="C637" s="98" t="s">
        <v>3189</v>
      </c>
      <c r="D637" s="98" t="s">
        <v>3362</v>
      </c>
      <c r="E637" s="98" t="s">
        <v>2735</v>
      </c>
      <c r="F637" s="99" t="s">
        <v>864</v>
      </c>
      <c r="H637" s="41" t="str">
        <f t="shared" si="27"/>
        <v>Krunoslav – Kokoš – OK Sova – M21</v>
      </c>
      <c r="J637" s="41" t="str">
        <f t="shared" si="28"/>
        <v>Krunoslav – Kokoš – OK Sova</v>
      </c>
      <c r="L637" s="41" t="str">
        <f t="shared" si="29"/>
        <v>Krunoslav – Kokoš</v>
      </c>
      <c r="N637" s="97"/>
      <c r="O637" s="98"/>
      <c r="P637" s="99"/>
    </row>
    <row r="638" spans="2:16" x14ac:dyDescent="0.25">
      <c r="B638" s="97">
        <v>1574</v>
      </c>
      <c r="C638" s="98" t="s">
        <v>1612</v>
      </c>
      <c r="D638" s="98" t="s">
        <v>3363</v>
      </c>
      <c r="E638" s="98" t="s">
        <v>2735</v>
      </c>
      <c r="F638" s="99" t="s">
        <v>864</v>
      </c>
      <c r="H638" s="41" t="str">
        <f t="shared" si="27"/>
        <v>Dario – Kostrić – OK Sova – M21</v>
      </c>
      <c r="J638" s="41" t="str">
        <f t="shared" si="28"/>
        <v>Dario – Kostrić – OK Sova</v>
      </c>
      <c r="L638" s="41" t="str">
        <f t="shared" si="29"/>
        <v>Dario – Kostrić</v>
      </c>
      <c r="N638" s="97"/>
      <c r="O638" s="98"/>
      <c r="P638" s="99"/>
    </row>
    <row r="639" spans="2:16" x14ac:dyDescent="0.25">
      <c r="B639" s="97">
        <v>1613</v>
      </c>
      <c r="C639" s="98" t="s">
        <v>2097</v>
      </c>
      <c r="D639" s="98" t="s">
        <v>3165</v>
      </c>
      <c r="E639" s="98" t="s">
        <v>2735</v>
      </c>
      <c r="F639" s="99" t="s">
        <v>2252</v>
      </c>
      <c r="H639" s="41" t="str">
        <f t="shared" si="27"/>
        <v>Ana – Kovačević – OK Sova – Ž21</v>
      </c>
      <c r="J639" s="41" t="str">
        <f t="shared" si="28"/>
        <v>Ana – Kovačević – OK Sova</v>
      </c>
      <c r="L639" s="41" t="str">
        <f t="shared" si="29"/>
        <v>Ana – Kovačević</v>
      </c>
      <c r="N639" s="97"/>
      <c r="O639" s="98"/>
      <c r="P639" s="99"/>
    </row>
    <row r="640" spans="2:16" x14ac:dyDescent="0.25">
      <c r="B640" s="97">
        <v>1742</v>
      </c>
      <c r="C640" s="98" t="s">
        <v>937</v>
      </c>
      <c r="D640" s="98" t="s">
        <v>3364</v>
      </c>
      <c r="E640" s="98" t="s">
        <v>2735</v>
      </c>
      <c r="F640" s="99"/>
      <c r="H640" s="41" t="str">
        <f t="shared" si="27"/>
        <v>Marko – Luketić – OK Sova</v>
      </c>
      <c r="J640" s="41" t="str">
        <f t="shared" si="28"/>
        <v>Marko – Luketić – OK Sova</v>
      </c>
      <c r="L640" s="41" t="str">
        <f t="shared" si="29"/>
        <v>Marko – Luketić</v>
      </c>
      <c r="N640" s="97"/>
      <c r="O640" s="98"/>
      <c r="P640" s="99"/>
    </row>
    <row r="641" spans="2:16" x14ac:dyDescent="0.25">
      <c r="B641" s="97">
        <v>1592</v>
      </c>
      <c r="C641" s="98" t="s">
        <v>1479</v>
      </c>
      <c r="D641" s="98" t="s">
        <v>3365</v>
      </c>
      <c r="E641" s="98" t="s">
        <v>2735</v>
      </c>
      <c r="F641" s="99" t="s">
        <v>1614</v>
      </c>
      <c r="H641" s="41" t="str">
        <f t="shared" si="27"/>
        <v>Franjo – Magušić – OK Sova – M55</v>
      </c>
      <c r="J641" s="41" t="str">
        <f t="shared" si="28"/>
        <v>Franjo – Magušić – OK Sova</v>
      </c>
      <c r="L641" s="41" t="str">
        <f t="shared" si="29"/>
        <v>Franjo – Magušić</v>
      </c>
      <c r="N641" s="97"/>
      <c r="O641" s="98"/>
      <c r="P641" s="99"/>
    </row>
    <row r="642" spans="2:16" x14ac:dyDescent="0.25">
      <c r="B642" s="97">
        <v>1741</v>
      </c>
      <c r="C642" s="98" t="s">
        <v>3366</v>
      </c>
      <c r="D642" s="98" t="s">
        <v>3367</v>
      </c>
      <c r="E642" s="98" t="s">
        <v>2735</v>
      </c>
      <c r="F642" s="99"/>
      <c r="H642" s="41" t="str">
        <f t="shared" si="27"/>
        <v>Stipan – Marinčić – OK Sova</v>
      </c>
      <c r="J642" s="41" t="str">
        <f t="shared" si="28"/>
        <v>Stipan – Marinčić – OK Sova</v>
      </c>
      <c r="L642" s="41" t="str">
        <f t="shared" si="29"/>
        <v>Stipan – Marinčić</v>
      </c>
      <c r="N642" s="97"/>
      <c r="O642" s="98"/>
      <c r="P642" s="99"/>
    </row>
    <row r="643" spans="2:16" x14ac:dyDescent="0.25">
      <c r="B643" s="97">
        <v>1585</v>
      </c>
      <c r="C643" s="98" t="s">
        <v>1054</v>
      </c>
      <c r="D643" s="98" t="s">
        <v>3368</v>
      </c>
      <c r="E643" s="98" t="s">
        <v>2735</v>
      </c>
      <c r="F643" s="99" t="s">
        <v>864</v>
      </c>
      <c r="H643" s="41" t="str">
        <f t="shared" si="27"/>
        <v>Ivan – Maršić – OK Sova – M21</v>
      </c>
      <c r="J643" s="41" t="str">
        <f t="shared" si="28"/>
        <v>Ivan – Maršić – OK Sova</v>
      </c>
      <c r="L643" s="41" t="str">
        <f t="shared" si="29"/>
        <v>Ivan – Maršić</v>
      </c>
      <c r="N643" s="97"/>
      <c r="O643" s="98"/>
      <c r="P643" s="99"/>
    </row>
    <row r="644" spans="2:16" x14ac:dyDescent="0.25">
      <c r="B644" s="97">
        <v>1728</v>
      </c>
      <c r="C644" s="98" t="s">
        <v>2271</v>
      </c>
      <c r="D644" s="98" t="s">
        <v>3369</v>
      </c>
      <c r="E644" s="98" t="s">
        <v>2735</v>
      </c>
      <c r="F644" s="99"/>
      <c r="H644" s="41" t="str">
        <f t="shared" si="27"/>
        <v>Kristina – Martinčević – OK Sova</v>
      </c>
      <c r="J644" s="41" t="str">
        <f t="shared" si="28"/>
        <v>Kristina – Martinčević – OK Sova</v>
      </c>
      <c r="L644" s="41" t="str">
        <f t="shared" si="29"/>
        <v>Kristina – Martinčević</v>
      </c>
      <c r="N644" s="97"/>
      <c r="O644" s="98"/>
      <c r="P644" s="99"/>
    </row>
    <row r="645" spans="2:16" x14ac:dyDescent="0.25">
      <c r="B645" s="97">
        <v>1599</v>
      </c>
      <c r="C645" s="98" t="s">
        <v>3041</v>
      </c>
      <c r="D645" s="98" t="s">
        <v>3370</v>
      </c>
      <c r="E645" s="98" t="s">
        <v>2735</v>
      </c>
      <c r="F645" s="99" t="s">
        <v>1488</v>
      </c>
      <c r="H645" s="41" t="str">
        <f t="shared" si="27"/>
        <v>Antonio – Martinović – OK Sova – M45</v>
      </c>
      <c r="J645" s="41" t="str">
        <f t="shared" si="28"/>
        <v>Antonio – Martinović – OK Sova</v>
      </c>
      <c r="L645" s="41" t="str">
        <f t="shared" si="29"/>
        <v>Antonio – Martinović</v>
      </c>
      <c r="N645" s="97"/>
      <c r="O645" s="98"/>
      <c r="P645" s="99"/>
    </row>
    <row r="646" spans="2:16" x14ac:dyDescent="0.25">
      <c r="B646" s="97">
        <v>1583</v>
      </c>
      <c r="C646" s="98" t="s">
        <v>3371</v>
      </c>
      <c r="D646" s="98" t="s">
        <v>3372</v>
      </c>
      <c r="E646" s="98" t="s">
        <v>2735</v>
      </c>
      <c r="F646" s="99" t="s">
        <v>864</v>
      </c>
      <c r="H646" s="41" t="str">
        <f t="shared" si="27"/>
        <v>Despot – Matijević – OK Sova – M21</v>
      </c>
      <c r="J646" s="41" t="str">
        <f t="shared" si="28"/>
        <v>Despot – Matijević – OK Sova</v>
      </c>
      <c r="L646" s="41" t="str">
        <f t="shared" si="29"/>
        <v>Despot – Matijević</v>
      </c>
      <c r="N646" s="97"/>
      <c r="O646" s="98"/>
      <c r="P646" s="99"/>
    </row>
    <row r="647" spans="2:16" x14ac:dyDescent="0.25">
      <c r="B647" s="97">
        <v>1638</v>
      </c>
      <c r="C647" s="98" t="s">
        <v>3373</v>
      </c>
      <c r="D647" s="98" t="s">
        <v>3374</v>
      </c>
      <c r="E647" s="98" t="s">
        <v>2735</v>
      </c>
      <c r="F647" s="99" t="s">
        <v>864</v>
      </c>
      <c r="H647" s="41" t="str">
        <f t="shared" si="27"/>
        <v>Armin – Mehinović – OK Sova – M21</v>
      </c>
      <c r="J647" s="41" t="str">
        <f t="shared" si="28"/>
        <v>Armin – Mehinović – OK Sova</v>
      </c>
      <c r="L647" s="41" t="str">
        <f t="shared" si="29"/>
        <v>Armin – Mehinović</v>
      </c>
      <c r="N647" s="97"/>
      <c r="O647" s="98"/>
      <c r="P647" s="99"/>
    </row>
    <row r="648" spans="2:16" x14ac:dyDescent="0.25">
      <c r="B648" s="97">
        <v>1589</v>
      </c>
      <c r="C648" s="98" t="s">
        <v>3375</v>
      </c>
      <c r="D648" s="98" t="s">
        <v>3376</v>
      </c>
      <c r="E648" s="98" t="s">
        <v>2735</v>
      </c>
      <c r="F648" s="99" t="s">
        <v>2252</v>
      </c>
      <c r="H648" s="41" t="str">
        <f t="shared" si="27"/>
        <v>Nastasia – Melmajer – OK Sova – Ž21</v>
      </c>
      <c r="J648" s="41" t="str">
        <f t="shared" si="28"/>
        <v>Nastasia – Melmajer – OK Sova</v>
      </c>
      <c r="L648" s="41" t="str">
        <f t="shared" si="29"/>
        <v>Nastasia – Melmajer</v>
      </c>
      <c r="N648" s="97"/>
      <c r="O648" s="98"/>
      <c r="P648" s="99"/>
    </row>
    <row r="649" spans="2:16" x14ac:dyDescent="0.25">
      <c r="B649" s="97">
        <v>1744</v>
      </c>
      <c r="C649" s="98" t="s">
        <v>2031</v>
      </c>
      <c r="D649" s="98" t="s">
        <v>3008</v>
      </c>
      <c r="E649" s="98" t="s">
        <v>2735</v>
      </c>
      <c r="F649" s="99"/>
      <c r="H649" s="41" t="str">
        <f t="shared" si="27"/>
        <v>Ema – Mihaljević – OK Sova</v>
      </c>
      <c r="J649" s="41" t="str">
        <f t="shared" si="28"/>
        <v>Ema – Mihaljević – OK Sova</v>
      </c>
      <c r="L649" s="41" t="str">
        <f t="shared" si="29"/>
        <v>Ema – Mihaljević</v>
      </c>
      <c r="N649" s="97"/>
      <c r="O649" s="98"/>
      <c r="P649" s="99"/>
    </row>
    <row r="650" spans="2:16" x14ac:dyDescent="0.25">
      <c r="B650" s="97">
        <v>1733</v>
      </c>
      <c r="C650" s="98" t="s">
        <v>937</v>
      </c>
      <c r="D650" s="98" t="s">
        <v>3377</v>
      </c>
      <c r="E650" s="98" t="s">
        <v>2735</v>
      </c>
      <c r="F650" s="99"/>
      <c r="H650" s="41" t="str">
        <f t="shared" si="27"/>
        <v>Marko – Mirković – OK Sova</v>
      </c>
      <c r="J650" s="41" t="str">
        <f t="shared" si="28"/>
        <v>Marko – Mirković – OK Sova</v>
      </c>
      <c r="L650" s="41" t="str">
        <f t="shared" si="29"/>
        <v>Marko – Mirković</v>
      </c>
      <c r="N650" s="97"/>
      <c r="O650" s="98"/>
      <c r="P650" s="99"/>
    </row>
    <row r="651" spans="2:16" x14ac:dyDescent="0.25">
      <c r="B651" s="97">
        <v>1612</v>
      </c>
      <c r="C651" s="98" t="s">
        <v>3378</v>
      </c>
      <c r="D651" s="98" t="s">
        <v>799</v>
      </c>
      <c r="E651" s="98" t="s">
        <v>2735</v>
      </c>
      <c r="F651" s="99" t="s">
        <v>864</v>
      </c>
      <c r="H651" s="41" t="str">
        <f t="shared" ref="H651:H714" si="30">IF(C651="","",C651) &amp; IF(D651="",""," – " &amp; D651) &amp; IF(E651="",""," – " &amp; E651) &amp; IF(F651="",""," – " &amp; F651)</f>
        <v>Eni – Nikolić – OK Sova – M21</v>
      </c>
      <c r="J651" s="41" t="str">
        <f t="shared" ref="J651:J714" si="31">IF(C651="","",C651) &amp; IF(D651="",""," – " &amp; D651) &amp; IF(E651="",""," – " &amp; E651)</f>
        <v>Eni – Nikolić – OK Sova</v>
      </c>
      <c r="L651" s="41" t="str">
        <f t="shared" ref="L651:L714" si="32">IF(C651="","",C651) &amp; IF(D651="",""," – " &amp; D651)</f>
        <v>Eni – Nikolić</v>
      </c>
      <c r="N651" s="97"/>
      <c r="O651" s="98"/>
      <c r="P651" s="99"/>
    </row>
    <row r="652" spans="2:16" x14ac:dyDescent="0.25">
      <c r="B652" s="97">
        <v>1622</v>
      </c>
      <c r="C652" s="98" t="s">
        <v>3379</v>
      </c>
      <c r="D652" s="98" t="s">
        <v>3380</v>
      </c>
      <c r="E652" s="98" t="s">
        <v>2735</v>
      </c>
      <c r="F652" s="99" t="s">
        <v>2333</v>
      </c>
      <c r="H652" s="41" t="str">
        <f t="shared" si="30"/>
        <v>Dolores – Pajčin – OK Sova – Ž35</v>
      </c>
      <c r="J652" s="41" t="str">
        <f t="shared" si="31"/>
        <v>Dolores – Pajčin – OK Sova</v>
      </c>
      <c r="L652" s="41" t="str">
        <f t="shared" si="32"/>
        <v>Dolores – Pajčin</v>
      </c>
      <c r="N652" s="97"/>
      <c r="O652" s="98"/>
      <c r="P652" s="99"/>
    </row>
    <row r="653" spans="2:16" x14ac:dyDescent="0.25">
      <c r="B653" s="97">
        <v>1606</v>
      </c>
      <c r="C653" s="98" t="s">
        <v>2438</v>
      </c>
      <c r="D653" s="98" t="s">
        <v>3380</v>
      </c>
      <c r="E653" s="98" t="s">
        <v>2735</v>
      </c>
      <c r="F653" s="99" t="s">
        <v>2215</v>
      </c>
      <c r="H653" s="41" t="str">
        <f t="shared" si="30"/>
        <v>Lana – Pajčin – OK Sova – Ž20</v>
      </c>
      <c r="J653" s="41" t="str">
        <f t="shared" si="31"/>
        <v>Lana – Pajčin – OK Sova</v>
      </c>
      <c r="L653" s="41" t="str">
        <f t="shared" si="32"/>
        <v>Lana – Pajčin</v>
      </c>
      <c r="N653" s="97"/>
      <c r="O653" s="98"/>
      <c r="P653" s="99"/>
    </row>
    <row r="654" spans="2:16" x14ac:dyDescent="0.25">
      <c r="B654" s="97">
        <v>1642</v>
      </c>
      <c r="C654" s="98" t="s">
        <v>1388</v>
      </c>
      <c r="D654" s="98" t="s">
        <v>3380</v>
      </c>
      <c r="E654" s="98" t="s">
        <v>2735</v>
      </c>
      <c r="F654" s="99" t="s">
        <v>1488</v>
      </c>
      <c r="H654" s="41" t="str">
        <f t="shared" si="30"/>
        <v>Nikola – Pajčin – OK Sova – M45</v>
      </c>
      <c r="J654" s="41" t="str">
        <f t="shared" si="31"/>
        <v>Nikola – Pajčin – OK Sova</v>
      </c>
      <c r="L654" s="41" t="str">
        <f t="shared" si="32"/>
        <v>Nikola – Pajčin</v>
      </c>
      <c r="N654" s="97"/>
      <c r="O654" s="98"/>
      <c r="P654" s="99"/>
    </row>
    <row r="655" spans="2:16" x14ac:dyDescent="0.25">
      <c r="B655" s="97">
        <v>1734</v>
      </c>
      <c r="C655" s="98" t="s">
        <v>1054</v>
      </c>
      <c r="D655" s="98" t="s">
        <v>3381</v>
      </c>
      <c r="E655" s="98" t="s">
        <v>2735</v>
      </c>
      <c r="F655" s="99"/>
      <c r="H655" s="41" t="str">
        <f t="shared" si="30"/>
        <v>Ivan – Pavlović – OK Sova</v>
      </c>
      <c r="J655" s="41" t="str">
        <f t="shared" si="31"/>
        <v>Ivan – Pavlović – OK Sova</v>
      </c>
      <c r="L655" s="41" t="str">
        <f t="shared" si="32"/>
        <v>Ivan – Pavlović</v>
      </c>
      <c r="N655" s="97"/>
      <c r="O655" s="98"/>
      <c r="P655" s="99"/>
    </row>
    <row r="656" spans="2:16" x14ac:dyDescent="0.25">
      <c r="B656" s="97">
        <v>1737</v>
      </c>
      <c r="C656" s="98" t="s">
        <v>3100</v>
      </c>
      <c r="D656" s="98" t="s">
        <v>3072</v>
      </c>
      <c r="E656" s="98" t="s">
        <v>2735</v>
      </c>
      <c r="F656" s="99"/>
      <c r="H656" s="41" t="str">
        <f t="shared" si="30"/>
        <v>Ante – Perić – OK Sova</v>
      </c>
      <c r="J656" s="41" t="str">
        <f t="shared" si="31"/>
        <v>Ante – Perić – OK Sova</v>
      </c>
      <c r="L656" s="41" t="str">
        <f t="shared" si="32"/>
        <v>Ante – Perić</v>
      </c>
      <c r="N656" s="97"/>
      <c r="O656" s="98"/>
      <c r="P656" s="99"/>
    </row>
    <row r="657" spans="2:16" x14ac:dyDescent="0.25">
      <c r="B657" s="97">
        <v>1600</v>
      </c>
      <c r="C657" s="98" t="s">
        <v>2018</v>
      </c>
      <c r="D657" s="98" t="s">
        <v>3382</v>
      </c>
      <c r="E657" s="98" t="s">
        <v>2735</v>
      </c>
      <c r="F657" s="99" t="s">
        <v>2215</v>
      </c>
      <c r="H657" s="41" t="str">
        <f t="shared" si="30"/>
        <v>Sara – Peter – OK Sova – Ž20</v>
      </c>
      <c r="J657" s="41" t="str">
        <f t="shared" si="31"/>
        <v>Sara – Peter – OK Sova</v>
      </c>
      <c r="L657" s="41" t="str">
        <f t="shared" si="32"/>
        <v>Sara – Peter</v>
      </c>
      <c r="N657" s="97"/>
      <c r="O657" s="98"/>
      <c r="P657" s="99"/>
    </row>
    <row r="658" spans="2:16" x14ac:dyDescent="0.25">
      <c r="B658" s="97">
        <v>1653</v>
      </c>
      <c r="C658" s="98" t="s">
        <v>3383</v>
      </c>
      <c r="D658" s="98" t="s">
        <v>3382</v>
      </c>
      <c r="E658" s="98" t="s">
        <v>2735</v>
      </c>
      <c r="F658" s="99" t="s">
        <v>2215</v>
      </c>
      <c r="H658" s="41" t="str">
        <f t="shared" si="30"/>
        <v>Stela – Peter – OK Sova – Ž20</v>
      </c>
      <c r="J658" s="41" t="str">
        <f t="shared" si="31"/>
        <v>Stela – Peter – OK Sova</v>
      </c>
      <c r="L658" s="41" t="str">
        <f t="shared" si="32"/>
        <v>Stela – Peter</v>
      </c>
      <c r="N658" s="97"/>
      <c r="O658" s="98"/>
      <c r="P658" s="99"/>
    </row>
    <row r="659" spans="2:16" x14ac:dyDescent="0.25">
      <c r="B659" s="97">
        <v>1579</v>
      </c>
      <c r="C659" s="98" t="s">
        <v>1789</v>
      </c>
      <c r="D659" s="98" t="s">
        <v>3384</v>
      </c>
      <c r="E659" s="98" t="s">
        <v>2735</v>
      </c>
      <c r="F659" s="99" t="s">
        <v>864</v>
      </c>
      <c r="H659" s="41" t="str">
        <f t="shared" si="30"/>
        <v>Željko – Plentaj – OK Sova – M21</v>
      </c>
      <c r="J659" s="41" t="str">
        <f t="shared" si="31"/>
        <v>Željko – Plentaj – OK Sova</v>
      </c>
      <c r="L659" s="41" t="str">
        <f t="shared" si="32"/>
        <v>Željko – Plentaj</v>
      </c>
      <c r="N659" s="97"/>
      <c r="O659" s="98"/>
      <c r="P659" s="99"/>
    </row>
    <row r="660" spans="2:16" x14ac:dyDescent="0.25">
      <c r="B660" s="97">
        <v>1582</v>
      </c>
      <c r="C660" s="98" t="s">
        <v>3385</v>
      </c>
      <c r="D660" s="98" t="s">
        <v>3386</v>
      </c>
      <c r="E660" s="98" t="s">
        <v>2735</v>
      </c>
      <c r="F660" s="99" t="s">
        <v>864</v>
      </c>
      <c r="H660" s="41" t="str">
        <f t="shared" si="30"/>
        <v>Šime – Šarić – OK Sova – M21</v>
      </c>
      <c r="J660" s="41" t="str">
        <f t="shared" si="31"/>
        <v>Šime – Šarić – OK Sova</v>
      </c>
      <c r="L660" s="41" t="str">
        <f t="shared" si="32"/>
        <v>Šime – Šarić</v>
      </c>
      <c r="N660" s="97"/>
      <c r="O660" s="98"/>
      <c r="P660" s="99"/>
    </row>
    <row r="661" spans="2:16" x14ac:dyDescent="0.25">
      <c r="B661" s="97">
        <v>1590</v>
      </c>
      <c r="C661" s="98" t="s">
        <v>3086</v>
      </c>
      <c r="D661" s="98" t="s">
        <v>3387</v>
      </c>
      <c r="E661" s="98" t="s">
        <v>2735</v>
      </c>
      <c r="F661" s="99" t="s">
        <v>1488</v>
      </c>
      <c r="H661" s="41" t="str">
        <f t="shared" si="30"/>
        <v>Dalibor – Sovilj – OK Sova – M45</v>
      </c>
      <c r="J661" s="41" t="str">
        <f t="shared" si="31"/>
        <v>Dalibor – Sovilj – OK Sova</v>
      </c>
      <c r="L661" s="41" t="str">
        <f t="shared" si="32"/>
        <v>Dalibor – Sovilj</v>
      </c>
      <c r="N661" s="97"/>
      <c r="O661" s="98"/>
      <c r="P661" s="99"/>
    </row>
    <row r="662" spans="2:16" x14ac:dyDescent="0.25">
      <c r="B662" s="97">
        <v>1629</v>
      </c>
      <c r="C662" s="98" t="s">
        <v>3388</v>
      </c>
      <c r="D662" s="98" t="s">
        <v>3389</v>
      </c>
      <c r="E662" s="98" t="s">
        <v>2735</v>
      </c>
      <c r="F662" s="99" t="s">
        <v>864</v>
      </c>
      <c r="H662" s="41" t="str">
        <f t="shared" si="30"/>
        <v>Matjaž – Štanfel – OK Sova – M21</v>
      </c>
      <c r="J662" s="41" t="str">
        <f t="shared" si="31"/>
        <v>Matjaž – Štanfel – OK Sova</v>
      </c>
      <c r="L662" s="41" t="str">
        <f t="shared" si="32"/>
        <v>Matjaž – Štanfel</v>
      </c>
      <c r="N662" s="97"/>
      <c r="O662" s="98"/>
      <c r="P662" s="99"/>
    </row>
    <row r="663" spans="2:16" x14ac:dyDescent="0.25">
      <c r="B663" s="97">
        <v>1730</v>
      </c>
      <c r="C663" s="98" t="s">
        <v>3100</v>
      </c>
      <c r="D663" s="98" t="s">
        <v>3390</v>
      </c>
      <c r="E663" s="98" t="s">
        <v>2735</v>
      </c>
      <c r="F663" s="99"/>
      <c r="H663" s="41" t="str">
        <f t="shared" si="30"/>
        <v>Ante – Tipurić – OK Sova</v>
      </c>
      <c r="J663" s="41" t="str">
        <f t="shared" si="31"/>
        <v>Ante – Tipurić – OK Sova</v>
      </c>
      <c r="L663" s="41" t="str">
        <f t="shared" si="32"/>
        <v>Ante – Tipurić</v>
      </c>
      <c r="N663" s="97"/>
      <c r="O663" s="98"/>
      <c r="P663" s="99"/>
    </row>
    <row r="664" spans="2:16" x14ac:dyDescent="0.25">
      <c r="B664" s="97">
        <v>1654</v>
      </c>
      <c r="C664" s="98" t="s">
        <v>2897</v>
      </c>
      <c r="D664" s="98" t="s">
        <v>3391</v>
      </c>
      <c r="E664" s="98" t="s">
        <v>2735</v>
      </c>
      <c r="F664" s="99" t="s">
        <v>864</v>
      </c>
      <c r="H664" s="41" t="str">
        <f t="shared" si="30"/>
        <v>Tihomir – Topalović – OK Sova – M21</v>
      </c>
      <c r="J664" s="41" t="str">
        <f t="shared" si="31"/>
        <v>Tihomir – Topalović – OK Sova</v>
      </c>
      <c r="L664" s="41" t="str">
        <f t="shared" si="32"/>
        <v>Tihomir – Topalović</v>
      </c>
      <c r="N664" s="97"/>
      <c r="O664" s="98"/>
      <c r="P664" s="99"/>
    </row>
    <row r="665" spans="2:16" x14ac:dyDescent="0.25">
      <c r="B665" s="97">
        <v>1829</v>
      </c>
      <c r="C665" s="98" t="s">
        <v>2471</v>
      </c>
      <c r="D665" s="98" t="s">
        <v>3392</v>
      </c>
      <c r="E665" s="98" t="s">
        <v>2735</v>
      </c>
      <c r="F665" s="99" t="s">
        <v>2252</v>
      </c>
      <c r="H665" s="41" t="str">
        <f t="shared" si="30"/>
        <v>Marija – Vida – OK Sova – Ž21</v>
      </c>
      <c r="J665" s="41" t="str">
        <f t="shared" si="31"/>
        <v>Marija – Vida – OK Sova</v>
      </c>
      <c r="L665" s="41" t="str">
        <f t="shared" si="32"/>
        <v>Marija – Vida</v>
      </c>
      <c r="N665" s="97"/>
      <c r="O665" s="98"/>
      <c r="P665" s="99"/>
    </row>
    <row r="666" spans="2:16" x14ac:dyDescent="0.25">
      <c r="B666" s="97">
        <v>1598</v>
      </c>
      <c r="C666" s="98" t="s">
        <v>937</v>
      </c>
      <c r="D666" s="98" t="s">
        <v>3393</v>
      </c>
      <c r="E666" s="98" t="s">
        <v>2735</v>
      </c>
      <c r="F666" s="99"/>
      <c r="H666" s="41" t="str">
        <f t="shared" si="30"/>
        <v>Marko – Vrabec – OK Sova</v>
      </c>
      <c r="J666" s="41" t="str">
        <f t="shared" si="31"/>
        <v>Marko – Vrabec – OK Sova</v>
      </c>
      <c r="L666" s="41" t="str">
        <f t="shared" si="32"/>
        <v>Marko – Vrabec</v>
      </c>
      <c r="N666" s="97"/>
      <c r="O666" s="98"/>
      <c r="P666" s="99"/>
    </row>
    <row r="667" spans="2:16" x14ac:dyDescent="0.25">
      <c r="B667" s="97">
        <v>1727</v>
      </c>
      <c r="C667" s="98" t="s">
        <v>3394</v>
      </c>
      <c r="D667" s="98" t="s">
        <v>3395</v>
      </c>
      <c r="E667" s="98" t="s">
        <v>2735</v>
      </c>
      <c r="F667" s="99"/>
      <c r="H667" s="41" t="str">
        <f t="shared" si="30"/>
        <v>Doris – Vunić – OK Sova</v>
      </c>
      <c r="J667" s="41" t="str">
        <f t="shared" si="31"/>
        <v>Doris – Vunić – OK Sova</v>
      </c>
      <c r="L667" s="41" t="str">
        <f t="shared" si="32"/>
        <v>Doris – Vunić</v>
      </c>
      <c r="N667" s="97"/>
      <c r="O667" s="98"/>
      <c r="P667" s="99"/>
    </row>
    <row r="668" spans="2:16" x14ac:dyDescent="0.25">
      <c r="B668" s="97">
        <v>1572</v>
      </c>
      <c r="C668" s="98" t="s">
        <v>564</v>
      </c>
      <c r="D668" s="98" t="s">
        <v>3396</v>
      </c>
      <c r="E668" s="98" t="s">
        <v>2735</v>
      </c>
      <c r="F668" s="99" t="s">
        <v>864</v>
      </c>
      <c r="H668" s="41" t="str">
        <f t="shared" si="30"/>
        <v>Filip – Zadrović – OK Sova – M21</v>
      </c>
      <c r="J668" s="41" t="str">
        <f t="shared" si="31"/>
        <v>Filip – Zadrović – OK Sova</v>
      </c>
      <c r="L668" s="41" t="str">
        <f t="shared" si="32"/>
        <v>Filip – Zadrović</v>
      </c>
      <c r="N668" s="97"/>
      <c r="O668" s="98"/>
      <c r="P668" s="99"/>
    </row>
    <row r="669" spans="2:16" x14ac:dyDescent="0.25">
      <c r="B669" s="97">
        <v>1739</v>
      </c>
      <c r="C669" s="98" t="s">
        <v>3397</v>
      </c>
      <c r="D669" s="98" t="s">
        <v>3398</v>
      </c>
      <c r="E669" s="98" t="s">
        <v>2735</v>
      </c>
      <c r="F669" s="99"/>
      <c r="H669" s="41" t="str">
        <f t="shared" si="30"/>
        <v>Antonela – Žderić – OK Sova</v>
      </c>
      <c r="J669" s="41" t="str">
        <f t="shared" si="31"/>
        <v>Antonela – Žderić – OK Sova</v>
      </c>
      <c r="L669" s="41" t="str">
        <f t="shared" si="32"/>
        <v>Antonela – Žderić</v>
      </c>
      <c r="N669" s="97"/>
      <c r="O669" s="98"/>
      <c r="P669" s="99"/>
    </row>
    <row r="670" spans="2:16" x14ac:dyDescent="0.25">
      <c r="B670" s="97">
        <v>1611</v>
      </c>
      <c r="C670" s="98" t="s">
        <v>893</v>
      </c>
      <c r="D670" s="98" t="s">
        <v>3399</v>
      </c>
      <c r="E670" s="98" t="s">
        <v>2735</v>
      </c>
      <c r="F670" s="99" t="s">
        <v>864</v>
      </c>
      <c r="H670" s="41" t="str">
        <f t="shared" si="30"/>
        <v>Josip – Župarić – OK Sova – M21</v>
      </c>
      <c r="J670" s="41" t="str">
        <f t="shared" si="31"/>
        <v>Josip – Župarić – OK Sova</v>
      </c>
      <c r="L670" s="41" t="str">
        <f t="shared" si="32"/>
        <v>Josip – Župarić</v>
      </c>
      <c r="N670" s="97"/>
      <c r="O670" s="98"/>
      <c r="P670" s="99"/>
    </row>
    <row r="671" spans="2:16" x14ac:dyDescent="0.25">
      <c r="B671" s="97">
        <v>2178</v>
      </c>
      <c r="C671" s="98" t="s">
        <v>2584</v>
      </c>
      <c r="D671" s="98" t="s">
        <v>3400</v>
      </c>
      <c r="E671" s="98" t="s">
        <v>2736</v>
      </c>
      <c r="F671" s="99"/>
      <c r="H671" s="41" t="str">
        <f t="shared" si="30"/>
        <v>Maja – Blejec – OK Tivoli</v>
      </c>
      <c r="J671" s="41" t="str">
        <f t="shared" si="31"/>
        <v>Maja – Blejec – OK Tivoli</v>
      </c>
      <c r="L671" s="41" t="str">
        <f t="shared" si="32"/>
        <v>Maja – Blejec</v>
      </c>
      <c r="N671" s="97"/>
      <c r="O671" s="98"/>
      <c r="P671" s="99"/>
    </row>
    <row r="672" spans="2:16" x14ac:dyDescent="0.25">
      <c r="B672" s="97">
        <v>2173</v>
      </c>
      <c r="C672" s="98" t="s">
        <v>3401</v>
      </c>
      <c r="D672" s="98" t="s">
        <v>3402</v>
      </c>
      <c r="E672" s="98" t="s">
        <v>2736</v>
      </c>
      <c r="F672" s="99"/>
      <c r="H672" s="41" t="str">
        <f t="shared" si="30"/>
        <v>Aleš – Ferenc – OK Tivoli</v>
      </c>
      <c r="J672" s="41" t="str">
        <f t="shared" si="31"/>
        <v>Aleš – Ferenc – OK Tivoli</v>
      </c>
      <c r="L672" s="41" t="str">
        <f t="shared" si="32"/>
        <v>Aleš – Ferenc</v>
      </c>
      <c r="N672" s="97"/>
      <c r="O672" s="98"/>
      <c r="P672" s="99"/>
    </row>
    <row r="673" spans="2:16" x14ac:dyDescent="0.25">
      <c r="B673" s="97">
        <v>1657</v>
      </c>
      <c r="C673" s="98" t="s">
        <v>3403</v>
      </c>
      <c r="D673" s="98" t="s">
        <v>3404</v>
      </c>
      <c r="E673" s="98" t="s">
        <v>432</v>
      </c>
      <c r="F673" s="99"/>
      <c r="H673" s="41" t="str">
        <f t="shared" si="30"/>
        <v>Hiba – Amaneh – OK Varaždin</v>
      </c>
      <c r="J673" s="41" t="str">
        <f t="shared" si="31"/>
        <v>Hiba – Amaneh – OK Varaždin</v>
      </c>
      <c r="L673" s="41" t="str">
        <f t="shared" si="32"/>
        <v>Hiba – Amaneh</v>
      </c>
      <c r="N673" s="97"/>
      <c r="O673" s="98"/>
      <c r="P673" s="99"/>
    </row>
    <row r="674" spans="2:16" x14ac:dyDescent="0.25">
      <c r="B674" s="97">
        <v>1050</v>
      </c>
      <c r="C674" s="98" t="s">
        <v>819</v>
      </c>
      <c r="D674" s="98" t="s">
        <v>563</v>
      </c>
      <c r="E674" s="98" t="s">
        <v>432</v>
      </c>
      <c r="F674" s="99" t="s">
        <v>619</v>
      </c>
      <c r="H674" s="41" t="str">
        <f t="shared" si="30"/>
        <v>Adam – Anadolac – OK Varaždin – M16</v>
      </c>
      <c r="J674" s="41" t="str">
        <f t="shared" si="31"/>
        <v>Adam – Anadolac – OK Varaždin</v>
      </c>
      <c r="L674" s="41" t="str">
        <f t="shared" si="32"/>
        <v>Adam – Anadolac</v>
      </c>
      <c r="N674" s="97"/>
      <c r="O674" s="98"/>
      <c r="P674" s="99"/>
    </row>
    <row r="675" spans="2:16" x14ac:dyDescent="0.25">
      <c r="B675" s="97">
        <v>1179</v>
      </c>
      <c r="C675" s="98" t="s">
        <v>1562</v>
      </c>
      <c r="D675" s="98" t="s">
        <v>563</v>
      </c>
      <c r="E675" s="98" t="s">
        <v>432</v>
      </c>
      <c r="F675" s="99" t="s">
        <v>1488</v>
      </c>
      <c r="H675" s="41" t="str">
        <f t="shared" si="30"/>
        <v>Emil – Anadolac – OK Varaždin – M45</v>
      </c>
      <c r="J675" s="41" t="str">
        <f t="shared" si="31"/>
        <v>Emil – Anadolac – OK Varaždin</v>
      </c>
      <c r="L675" s="41" t="str">
        <f t="shared" si="32"/>
        <v>Emil – Anadolac</v>
      </c>
      <c r="N675" s="97"/>
      <c r="O675" s="98"/>
      <c r="P675" s="99"/>
    </row>
    <row r="676" spans="2:16" x14ac:dyDescent="0.25">
      <c r="B676" s="97">
        <v>1106</v>
      </c>
      <c r="C676" s="98" t="s">
        <v>564</v>
      </c>
      <c r="D676" s="98" t="s">
        <v>563</v>
      </c>
      <c r="E676" s="98" t="s">
        <v>432</v>
      </c>
      <c r="F676" s="99" t="s">
        <v>387</v>
      </c>
      <c r="H676" s="41" t="str">
        <f t="shared" si="30"/>
        <v>Filip – Anadolac – OK Varaždin – M12</v>
      </c>
      <c r="J676" s="41" t="str">
        <f t="shared" si="31"/>
        <v>Filip – Anadolac – OK Varaždin</v>
      </c>
      <c r="L676" s="41" t="str">
        <f t="shared" si="32"/>
        <v>Filip – Anadolac</v>
      </c>
      <c r="N676" s="97"/>
      <c r="O676" s="98"/>
      <c r="P676" s="99"/>
    </row>
    <row r="677" spans="2:16" x14ac:dyDescent="0.25">
      <c r="B677" s="97">
        <v>1633</v>
      </c>
      <c r="C677" s="98" t="s">
        <v>846</v>
      </c>
      <c r="D677" s="98" t="s">
        <v>3405</v>
      </c>
      <c r="E677" s="98" t="s">
        <v>432</v>
      </c>
      <c r="F677" s="99"/>
      <c r="H677" s="41" t="str">
        <f t="shared" si="30"/>
        <v>Karlo – Bartolić – OK Varaždin</v>
      </c>
      <c r="J677" s="41" t="str">
        <f t="shared" si="31"/>
        <v>Karlo – Bartolić – OK Varaždin</v>
      </c>
      <c r="L677" s="41" t="str">
        <f t="shared" si="32"/>
        <v>Karlo – Bartolić</v>
      </c>
      <c r="N677" s="97"/>
      <c r="O677" s="98"/>
      <c r="P677" s="99"/>
    </row>
    <row r="678" spans="2:16" x14ac:dyDescent="0.25">
      <c r="B678" s="97">
        <v>1379</v>
      </c>
      <c r="C678" s="98" t="s">
        <v>1639</v>
      </c>
      <c r="D678" s="98" t="s">
        <v>3406</v>
      </c>
      <c r="E678" s="98" t="s">
        <v>432</v>
      </c>
      <c r="F678" s="99"/>
      <c r="H678" s="41" t="str">
        <f t="shared" si="30"/>
        <v>Petar – Barulek – OK Varaždin</v>
      </c>
      <c r="J678" s="41" t="str">
        <f t="shared" si="31"/>
        <v>Petar – Barulek – OK Varaždin</v>
      </c>
      <c r="L678" s="41" t="str">
        <f t="shared" si="32"/>
        <v>Petar – Barulek</v>
      </c>
      <c r="N678" s="97"/>
      <c r="O678" s="98"/>
      <c r="P678" s="99"/>
    </row>
    <row r="679" spans="2:16" x14ac:dyDescent="0.25">
      <c r="B679" s="97">
        <v>1096</v>
      </c>
      <c r="C679" s="98" t="s">
        <v>3407</v>
      </c>
      <c r="D679" s="98" t="s">
        <v>3408</v>
      </c>
      <c r="E679" s="98" t="s">
        <v>432</v>
      </c>
      <c r="F679" s="99"/>
      <c r="H679" s="41" t="str">
        <f t="shared" si="30"/>
        <v>Miro – Borček – OK Varaždin</v>
      </c>
      <c r="J679" s="41" t="str">
        <f t="shared" si="31"/>
        <v>Miro – Borček – OK Varaždin</v>
      </c>
      <c r="L679" s="41" t="str">
        <f t="shared" si="32"/>
        <v>Miro – Borček</v>
      </c>
      <c r="N679" s="97"/>
      <c r="O679" s="98"/>
      <c r="P679" s="99"/>
    </row>
    <row r="680" spans="2:16" x14ac:dyDescent="0.25">
      <c r="B680" s="97">
        <v>1099</v>
      </c>
      <c r="C680" s="98" t="s">
        <v>3189</v>
      </c>
      <c r="D680" s="98" t="s">
        <v>3409</v>
      </c>
      <c r="E680" s="98" t="s">
        <v>432</v>
      </c>
      <c r="F680" s="99" t="s">
        <v>1313</v>
      </c>
      <c r="H680" s="41" t="str">
        <f t="shared" si="30"/>
        <v>Krunoslav – Canjuga – OK Varaždin – M35</v>
      </c>
      <c r="J680" s="41" t="str">
        <f t="shared" si="31"/>
        <v>Krunoslav – Canjuga – OK Varaždin</v>
      </c>
      <c r="L680" s="41" t="str">
        <f t="shared" si="32"/>
        <v>Krunoslav – Canjuga</v>
      </c>
      <c r="N680" s="97"/>
      <c r="O680" s="98"/>
      <c r="P680" s="99"/>
    </row>
    <row r="681" spans="2:16" x14ac:dyDescent="0.25">
      <c r="B681" s="97">
        <v>1335</v>
      </c>
      <c r="C681" s="98" t="s">
        <v>3410</v>
      </c>
      <c r="D681" s="98" t="s">
        <v>3409</v>
      </c>
      <c r="E681" s="98" t="s">
        <v>432</v>
      </c>
      <c r="F681" s="99"/>
      <c r="H681" s="41" t="str">
        <f t="shared" si="30"/>
        <v>Stjepan – Canjuga – OK Varaždin</v>
      </c>
      <c r="J681" s="41" t="str">
        <f t="shared" si="31"/>
        <v>Stjepan – Canjuga – OK Varaždin</v>
      </c>
      <c r="L681" s="41" t="str">
        <f t="shared" si="32"/>
        <v>Stjepan – Canjuga</v>
      </c>
      <c r="N681" s="97"/>
      <c r="O681" s="98"/>
      <c r="P681" s="99"/>
    </row>
    <row r="682" spans="2:16" x14ac:dyDescent="0.25">
      <c r="B682" s="97">
        <v>1458</v>
      </c>
      <c r="C682" s="98" t="s">
        <v>2414</v>
      </c>
      <c r="D682" s="98" t="s">
        <v>2936</v>
      </c>
      <c r="E682" s="98" t="s">
        <v>432</v>
      </c>
      <c r="F682" s="99"/>
      <c r="H682" s="41" t="str">
        <f t="shared" si="30"/>
        <v>Iva – Detić – OK Varaždin</v>
      </c>
      <c r="J682" s="41" t="str">
        <f t="shared" si="31"/>
        <v>Iva – Detić – OK Varaždin</v>
      </c>
      <c r="L682" s="41" t="str">
        <f t="shared" si="32"/>
        <v>Iva – Detić</v>
      </c>
      <c r="N682" s="97"/>
      <c r="O682" s="98"/>
      <c r="P682" s="99"/>
    </row>
    <row r="683" spans="2:16" x14ac:dyDescent="0.25">
      <c r="B683" s="97">
        <v>1194</v>
      </c>
      <c r="C683" s="98" t="s">
        <v>3032</v>
      </c>
      <c r="D683" s="98" t="s">
        <v>2936</v>
      </c>
      <c r="E683" s="98" t="s">
        <v>432</v>
      </c>
      <c r="F683" s="99" t="s">
        <v>2333</v>
      </c>
      <c r="H683" s="41" t="str">
        <f t="shared" si="30"/>
        <v>Lidija – Detić – OK Varaždin – Ž35</v>
      </c>
      <c r="J683" s="41" t="str">
        <f t="shared" si="31"/>
        <v>Lidija – Detić – OK Varaždin</v>
      </c>
      <c r="L683" s="41" t="str">
        <f t="shared" si="32"/>
        <v>Lidija – Detić</v>
      </c>
      <c r="N683" s="97"/>
      <c r="O683" s="98"/>
      <c r="P683" s="99"/>
    </row>
    <row r="684" spans="2:16" x14ac:dyDescent="0.25">
      <c r="B684" s="97">
        <v>1425</v>
      </c>
      <c r="C684" s="98" t="s">
        <v>2937</v>
      </c>
      <c r="D684" s="98" t="s">
        <v>2936</v>
      </c>
      <c r="E684" s="98" t="s">
        <v>432</v>
      </c>
      <c r="F684" s="99" t="s">
        <v>2009</v>
      </c>
      <c r="H684" s="41" t="str">
        <f t="shared" si="30"/>
        <v>Lucija – Detić – OK Varaždin – Ž12</v>
      </c>
      <c r="J684" s="41" t="str">
        <f t="shared" si="31"/>
        <v>Lucija – Detić – OK Varaždin</v>
      </c>
      <c r="L684" s="41" t="str">
        <f t="shared" si="32"/>
        <v>Lucija – Detić</v>
      </c>
      <c r="N684" s="97"/>
      <c r="O684" s="98"/>
      <c r="P684" s="99"/>
    </row>
    <row r="685" spans="2:16" x14ac:dyDescent="0.25">
      <c r="B685" s="97">
        <v>1571</v>
      </c>
      <c r="C685" s="98" t="s">
        <v>1859</v>
      </c>
      <c r="D685" s="98" t="s">
        <v>3411</v>
      </c>
      <c r="E685" s="98" t="s">
        <v>432</v>
      </c>
      <c r="F685" s="99"/>
      <c r="H685" s="41" t="str">
        <f t="shared" si="30"/>
        <v>Sven – Divjak – OK Varaždin</v>
      </c>
      <c r="J685" s="41" t="str">
        <f t="shared" si="31"/>
        <v>Sven – Divjak – OK Varaždin</v>
      </c>
      <c r="L685" s="41" t="str">
        <f t="shared" si="32"/>
        <v>Sven – Divjak</v>
      </c>
      <c r="N685" s="97"/>
      <c r="O685" s="98"/>
      <c r="P685" s="99"/>
    </row>
    <row r="686" spans="2:16" x14ac:dyDescent="0.25">
      <c r="B686" s="97">
        <v>1235</v>
      </c>
      <c r="C686" s="98" t="s">
        <v>1998</v>
      </c>
      <c r="D686" s="98" t="s">
        <v>1997</v>
      </c>
      <c r="E686" s="98" t="s">
        <v>432</v>
      </c>
      <c r="F686" s="99" t="s">
        <v>2108</v>
      </c>
      <c r="H686" s="41" t="str">
        <f t="shared" si="30"/>
        <v>Julijana – Dolenc – OK Varaždin – Ž16</v>
      </c>
      <c r="J686" s="41" t="str">
        <f t="shared" si="31"/>
        <v>Julijana – Dolenc – OK Varaždin</v>
      </c>
      <c r="L686" s="41" t="str">
        <f t="shared" si="32"/>
        <v>Julijana – Dolenc</v>
      </c>
      <c r="N686" s="97"/>
      <c r="O686" s="98"/>
      <c r="P686" s="99"/>
    </row>
    <row r="687" spans="2:16" x14ac:dyDescent="0.25">
      <c r="B687" s="97">
        <v>1085</v>
      </c>
      <c r="C687" s="98" t="s">
        <v>614</v>
      </c>
      <c r="D687" s="98" t="s">
        <v>3296</v>
      </c>
      <c r="E687" s="98" t="s">
        <v>432</v>
      </c>
      <c r="F687" s="99"/>
      <c r="H687" s="41" t="str">
        <f t="shared" si="30"/>
        <v>Teo – Friščić – OK Varaždin</v>
      </c>
      <c r="J687" s="41" t="str">
        <f t="shared" si="31"/>
        <v>Teo – Friščić – OK Varaždin</v>
      </c>
      <c r="L687" s="41" t="str">
        <f t="shared" si="32"/>
        <v>Teo – Friščić</v>
      </c>
      <c r="N687" s="97"/>
      <c r="O687" s="98"/>
      <c r="P687" s="99"/>
    </row>
    <row r="688" spans="2:16" x14ac:dyDescent="0.25">
      <c r="B688" s="97">
        <v>1511</v>
      </c>
      <c r="C688" s="98" t="s">
        <v>495</v>
      </c>
      <c r="D688" s="98" t="s">
        <v>3412</v>
      </c>
      <c r="E688" s="98" t="s">
        <v>432</v>
      </c>
      <c r="F688" s="99"/>
      <c r="H688" s="41" t="str">
        <f t="shared" si="30"/>
        <v>Jakov – Grabar – OK Varaždin</v>
      </c>
      <c r="J688" s="41" t="str">
        <f t="shared" si="31"/>
        <v>Jakov – Grabar – OK Varaždin</v>
      </c>
      <c r="L688" s="41" t="str">
        <f t="shared" si="32"/>
        <v>Jakov – Grabar</v>
      </c>
      <c r="N688" s="97"/>
      <c r="O688" s="98"/>
      <c r="P688" s="99"/>
    </row>
    <row r="689" spans="2:16" x14ac:dyDescent="0.25">
      <c r="B689" s="97">
        <v>1630</v>
      </c>
      <c r="C689" s="98" t="s">
        <v>1123</v>
      </c>
      <c r="D689" s="98" t="s">
        <v>2790</v>
      </c>
      <c r="E689" s="98" t="s">
        <v>432</v>
      </c>
      <c r="F689" s="99"/>
      <c r="H689" s="41" t="str">
        <f t="shared" si="30"/>
        <v>Kristijan – Grivić – OK Varaždin</v>
      </c>
      <c r="J689" s="41" t="str">
        <f t="shared" si="31"/>
        <v>Kristijan – Grivić – OK Varaždin</v>
      </c>
      <c r="L689" s="41" t="str">
        <f t="shared" si="32"/>
        <v>Kristijan – Grivić</v>
      </c>
      <c r="N689" s="97"/>
      <c r="O689" s="98"/>
      <c r="P689" s="99"/>
    </row>
    <row r="690" spans="2:16" x14ac:dyDescent="0.25">
      <c r="B690" s="97">
        <v>1624</v>
      </c>
      <c r="C690" s="98" t="s">
        <v>542</v>
      </c>
      <c r="D690" s="98" t="s">
        <v>2790</v>
      </c>
      <c r="E690" s="98" t="s">
        <v>432</v>
      </c>
      <c r="F690" s="99"/>
      <c r="H690" s="41" t="str">
        <f t="shared" si="30"/>
        <v>Martin – Grivić – OK Varaždin</v>
      </c>
      <c r="J690" s="41" t="str">
        <f t="shared" si="31"/>
        <v>Martin – Grivić – OK Varaždin</v>
      </c>
      <c r="L690" s="41" t="str">
        <f t="shared" si="32"/>
        <v>Martin – Grivić</v>
      </c>
      <c r="N690" s="97"/>
      <c r="O690" s="98"/>
      <c r="P690" s="99"/>
    </row>
    <row r="691" spans="2:16" x14ac:dyDescent="0.25">
      <c r="B691" s="97">
        <v>1362</v>
      </c>
      <c r="C691" s="98" t="s">
        <v>3090</v>
      </c>
      <c r="D691" s="98" t="s">
        <v>3413</v>
      </c>
      <c r="E691" s="98" t="s">
        <v>432</v>
      </c>
      <c r="F691" s="99"/>
      <c r="H691" s="41" t="str">
        <f t="shared" si="30"/>
        <v>Dorijan – Habek – OK Varaždin</v>
      </c>
      <c r="J691" s="41" t="str">
        <f t="shared" si="31"/>
        <v>Dorijan – Habek – OK Varaždin</v>
      </c>
      <c r="L691" s="41" t="str">
        <f t="shared" si="32"/>
        <v>Dorijan – Habek</v>
      </c>
      <c r="N691" s="97"/>
      <c r="O691" s="98"/>
      <c r="P691" s="99"/>
    </row>
    <row r="692" spans="2:16" x14ac:dyDescent="0.25">
      <c r="B692" s="97">
        <v>1151</v>
      </c>
      <c r="C692" s="98" t="s">
        <v>1474</v>
      </c>
      <c r="D692" s="98" t="s">
        <v>1473</v>
      </c>
      <c r="E692" s="98" t="s">
        <v>432</v>
      </c>
      <c r="F692" s="99" t="s">
        <v>1313</v>
      </c>
      <c r="H692" s="41" t="str">
        <f t="shared" si="30"/>
        <v>Miroslav – Hainž – OK Varaždin – M35</v>
      </c>
      <c r="J692" s="41" t="str">
        <f t="shared" si="31"/>
        <v>Miroslav – Hainž – OK Varaždin</v>
      </c>
      <c r="L692" s="41" t="str">
        <f t="shared" si="32"/>
        <v>Miroslav – Hainž</v>
      </c>
      <c r="N692" s="97"/>
      <c r="O692" s="98"/>
      <c r="P692" s="99"/>
    </row>
    <row r="693" spans="2:16" x14ac:dyDescent="0.25">
      <c r="B693" s="97">
        <v>1464</v>
      </c>
      <c r="C693" s="98" t="s">
        <v>452</v>
      </c>
      <c r="D693" s="98" t="s">
        <v>3414</v>
      </c>
      <c r="E693" s="98" t="s">
        <v>432</v>
      </c>
      <c r="F693" s="99"/>
      <c r="H693" s="41" t="str">
        <f t="shared" si="30"/>
        <v>Luka – Hofman – OK Varaždin</v>
      </c>
      <c r="J693" s="41" t="str">
        <f t="shared" si="31"/>
        <v>Luka – Hofman – OK Varaždin</v>
      </c>
      <c r="L693" s="41" t="str">
        <f t="shared" si="32"/>
        <v>Luka – Hofman</v>
      </c>
      <c r="N693" s="97"/>
      <c r="O693" s="98"/>
      <c r="P693" s="99"/>
    </row>
    <row r="694" spans="2:16" x14ac:dyDescent="0.25">
      <c r="B694" s="97">
        <v>1403</v>
      </c>
      <c r="C694" s="98" t="s">
        <v>2606</v>
      </c>
      <c r="D694" s="98" t="s">
        <v>2605</v>
      </c>
      <c r="E694" s="98" t="s">
        <v>432</v>
      </c>
      <c r="F694" s="99" t="s">
        <v>2585</v>
      </c>
      <c r="H694" s="41" t="str">
        <f t="shared" si="30"/>
        <v>Karmen – Holenda – OK Varaždin – Ž55</v>
      </c>
      <c r="J694" s="41" t="str">
        <f t="shared" si="31"/>
        <v>Karmen – Holenda – OK Varaždin</v>
      </c>
      <c r="L694" s="41" t="str">
        <f t="shared" si="32"/>
        <v>Karmen – Holenda</v>
      </c>
      <c r="N694" s="97"/>
      <c r="O694" s="98"/>
      <c r="P694" s="99"/>
    </row>
    <row r="695" spans="2:16" x14ac:dyDescent="0.25">
      <c r="B695" s="97">
        <v>1658</v>
      </c>
      <c r="C695" s="98" t="s">
        <v>2937</v>
      </c>
      <c r="D695" s="98" t="s">
        <v>3415</v>
      </c>
      <c r="E695" s="98" t="s">
        <v>432</v>
      </c>
      <c r="F695" s="99"/>
      <c r="H695" s="41" t="str">
        <f t="shared" si="30"/>
        <v>Lucija – Jertec – OK Varaždin</v>
      </c>
      <c r="J695" s="41" t="str">
        <f t="shared" si="31"/>
        <v>Lucija – Jertec – OK Varaždin</v>
      </c>
      <c r="L695" s="41" t="str">
        <f t="shared" si="32"/>
        <v>Lucija – Jertec</v>
      </c>
      <c r="N695" s="97"/>
      <c r="O695" s="98"/>
      <c r="P695" s="99"/>
    </row>
    <row r="696" spans="2:16" x14ac:dyDescent="0.25">
      <c r="B696" s="97">
        <v>1601</v>
      </c>
      <c r="C696" s="98" t="s">
        <v>564</v>
      </c>
      <c r="D696" s="98" t="s">
        <v>3416</v>
      </c>
      <c r="E696" s="98" t="s">
        <v>432</v>
      </c>
      <c r="F696" s="99"/>
      <c r="H696" s="41" t="str">
        <f t="shared" si="30"/>
        <v>Filip – Juraga – OK Varaždin</v>
      </c>
      <c r="J696" s="41" t="str">
        <f t="shared" si="31"/>
        <v>Filip – Juraga – OK Varaždin</v>
      </c>
      <c r="L696" s="41" t="str">
        <f t="shared" si="32"/>
        <v>Filip – Juraga</v>
      </c>
      <c r="N696" s="97"/>
      <c r="O696" s="98"/>
      <c r="P696" s="99"/>
    </row>
    <row r="697" spans="2:16" x14ac:dyDescent="0.25">
      <c r="B697" s="97">
        <v>1186</v>
      </c>
      <c r="C697" s="98" t="s">
        <v>2031</v>
      </c>
      <c r="D697" s="98" t="s">
        <v>1901</v>
      </c>
      <c r="E697" s="98" t="s">
        <v>432</v>
      </c>
      <c r="F697" s="99" t="s">
        <v>2009</v>
      </c>
      <c r="H697" s="41" t="str">
        <f t="shared" si="30"/>
        <v>Ema – Juričan – OK Varaždin – Ž12</v>
      </c>
      <c r="J697" s="41" t="str">
        <f t="shared" si="31"/>
        <v>Ema – Juričan – OK Varaždin</v>
      </c>
      <c r="L697" s="41" t="str">
        <f t="shared" si="32"/>
        <v>Ema – Juričan</v>
      </c>
      <c r="N697" s="97"/>
      <c r="O697" s="98"/>
      <c r="P697" s="99"/>
    </row>
    <row r="698" spans="2:16" x14ac:dyDescent="0.25">
      <c r="B698" s="97">
        <v>1401</v>
      </c>
      <c r="C698" s="98" t="s">
        <v>1902</v>
      </c>
      <c r="D698" s="98" t="s">
        <v>1901</v>
      </c>
      <c r="E698" s="98" t="s">
        <v>432</v>
      </c>
      <c r="F698" s="99"/>
      <c r="H698" s="41" t="str">
        <f t="shared" si="30"/>
        <v>Nika – Juričan – OK Varaždin</v>
      </c>
      <c r="J698" s="41" t="str">
        <f t="shared" si="31"/>
        <v>Nika – Juričan – OK Varaždin</v>
      </c>
      <c r="L698" s="41" t="str">
        <f t="shared" si="32"/>
        <v>Nika – Juričan</v>
      </c>
      <c r="N698" s="97"/>
      <c r="O698" s="98"/>
      <c r="P698" s="99"/>
    </row>
    <row r="699" spans="2:16" x14ac:dyDescent="0.25">
      <c r="B699" s="97">
        <v>1573</v>
      </c>
      <c r="C699" s="98" t="s">
        <v>846</v>
      </c>
      <c r="D699" s="98" t="s">
        <v>3417</v>
      </c>
      <c r="E699" s="98" t="s">
        <v>432</v>
      </c>
      <c r="F699" s="99"/>
      <c r="H699" s="41" t="str">
        <f t="shared" si="30"/>
        <v>Karlo – Kadović – OK Varaždin</v>
      </c>
      <c r="J699" s="41" t="str">
        <f t="shared" si="31"/>
        <v>Karlo – Kadović – OK Varaždin</v>
      </c>
      <c r="L699" s="41" t="str">
        <f t="shared" si="32"/>
        <v>Karlo – Kadović</v>
      </c>
      <c r="N699" s="97"/>
      <c r="O699" s="98"/>
      <c r="P699" s="99"/>
    </row>
    <row r="700" spans="2:16" x14ac:dyDescent="0.25">
      <c r="B700" s="97">
        <v>1659</v>
      </c>
      <c r="C700" s="98" t="s">
        <v>2471</v>
      </c>
      <c r="D700" s="98" t="s">
        <v>3418</v>
      </c>
      <c r="E700" s="98" t="s">
        <v>432</v>
      </c>
      <c r="F700" s="99"/>
      <c r="H700" s="41" t="str">
        <f t="shared" si="30"/>
        <v>Marija – Kirić – OK Varaždin</v>
      </c>
      <c r="J700" s="41" t="str">
        <f t="shared" si="31"/>
        <v>Marija – Kirić – OK Varaždin</v>
      </c>
      <c r="L700" s="41" t="str">
        <f t="shared" si="32"/>
        <v>Marija – Kirić</v>
      </c>
      <c r="N700" s="97"/>
      <c r="O700" s="98"/>
      <c r="P700" s="99"/>
    </row>
    <row r="701" spans="2:16" x14ac:dyDescent="0.25">
      <c r="B701" s="97">
        <v>1419</v>
      </c>
      <c r="C701" s="98" t="s">
        <v>452</v>
      </c>
      <c r="D701" s="98" t="s">
        <v>3419</v>
      </c>
      <c r="E701" s="98" t="s">
        <v>432</v>
      </c>
      <c r="F701" s="99" t="s">
        <v>2652</v>
      </c>
      <c r="H701" s="41" t="str">
        <f t="shared" si="30"/>
        <v>Luka – Kocijan – OK Varaždin – M20</v>
      </c>
      <c r="J701" s="41" t="str">
        <f t="shared" si="31"/>
        <v>Luka – Kocijan – OK Varaždin</v>
      </c>
      <c r="L701" s="41" t="str">
        <f t="shared" si="32"/>
        <v>Luka – Kocijan</v>
      </c>
      <c r="N701" s="97"/>
      <c r="O701" s="98"/>
      <c r="P701" s="99"/>
    </row>
    <row r="702" spans="2:16" x14ac:dyDescent="0.25">
      <c r="B702" s="97">
        <v>1132</v>
      </c>
      <c r="C702" s="98" t="s">
        <v>697</v>
      </c>
      <c r="D702" s="98" t="s">
        <v>3420</v>
      </c>
      <c r="E702" s="98" t="s">
        <v>432</v>
      </c>
      <c r="F702" s="99"/>
      <c r="H702" s="41" t="str">
        <f t="shared" si="30"/>
        <v>Borna – Košćak – OK Varaždin</v>
      </c>
      <c r="J702" s="41" t="str">
        <f t="shared" si="31"/>
        <v>Borna – Košćak – OK Varaždin</v>
      </c>
      <c r="L702" s="41" t="str">
        <f t="shared" si="32"/>
        <v>Borna – Košćak</v>
      </c>
      <c r="N702" s="97"/>
      <c r="O702" s="98"/>
      <c r="P702" s="99"/>
    </row>
    <row r="703" spans="2:16" x14ac:dyDescent="0.25">
      <c r="B703" s="97">
        <v>1093</v>
      </c>
      <c r="C703" s="98" t="s">
        <v>3421</v>
      </c>
      <c r="D703" s="98" t="s">
        <v>3420</v>
      </c>
      <c r="E703" s="98" t="s">
        <v>432</v>
      </c>
      <c r="F703" s="99"/>
      <c r="H703" s="41" t="str">
        <f t="shared" si="30"/>
        <v>Elena – Košćak – OK Varaždin</v>
      </c>
      <c r="J703" s="41" t="str">
        <f t="shared" si="31"/>
        <v>Elena – Košćak – OK Varaždin</v>
      </c>
      <c r="L703" s="41" t="str">
        <f t="shared" si="32"/>
        <v>Elena – Košćak</v>
      </c>
      <c r="N703" s="97"/>
      <c r="O703" s="98"/>
      <c r="P703" s="99"/>
    </row>
    <row r="704" spans="2:16" x14ac:dyDescent="0.25">
      <c r="B704" s="97">
        <v>1649</v>
      </c>
      <c r="C704" s="98" t="s">
        <v>2974</v>
      </c>
      <c r="D704" s="98" t="s">
        <v>2945</v>
      </c>
      <c r="E704" s="98" t="s">
        <v>432</v>
      </c>
      <c r="F704" s="99"/>
      <c r="H704" s="41" t="str">
        <f t="shared" si="30"/>
        <v>Jana – Kovačić – OK Varaždin</v>
      </c>
      <c r="J704" s="41" t="str">
        <f t="shared" si="31"/>
        <v>Jana – Kovačić – OK Varaždin</v>
      </c>
      <c r="L704" s="41" t="str">
        <f t="shared" si="32"/>
        <v>Jana – Kovačić</v>
      </c>
      <c r="N704" s="97"/>
      <c r="O704" s="98"/>
      <c r="P704" s="99"/>
    </row>
    <row r="705" spans="2:16" x14ac:dyDescent="0.25">
      <c r="B705" s="97">
        <v>1272</v>
      </c>
      <c r="C705" s="98" t="s">
        <v>3422</v>
      </c>
      <c r="D705" s="98" t="s">
        <v>3423</v>
      </c>
      <c r="E705" s="98" t="s">
        <v>432</v>
      </c>
      <c r="F705" s="99"/>
      <c r="H705" s="41" t="str">
        <f t="shared" si="30"/>
        <v>Nera – Krečak – OK Varaždin</v>
      </c>
      <c r="J705" s="41" t="str">
        <f t="shared" si="31"/>
        <v>Nera – Krečak – OK Varaždin</v>
      </c>
      <c r="L705" s="41" t="str">
        <f t="shared" si="32"/>
        <v>Nera – Krečak</v>
      </c>
      <c r="N705" s="97"/>
      <c r="O705" s="98"/>
      <c r="P705" s="99"/>
    </row>
    <row r="706" spans="2:16" x14ac:dyDescent="0.25">
      <c r="B706" s="97">
        <v>1538</v>
      </c>
      <c r="C706" s="98" t="s">
        <v>1902</v>
      </c>
      <c r="D706" s="98" t="s">
        <v>696</v>
      </c>
      <c r="E706" s="98" t="s">
        <v>432</v>
      </c>
      <c r="F706" s="99" t="s">
        <v>2009</v>
      </c>
      <c r="H706" s="41" t="str">
        <f t="shared" si="30"/>
        <v>Nika – Kuzmanić – OK Varaždin – Ž12</v>
      </c>
      <c r="J706" s="41" t="str">
        <f t="shared" si="31"/>
        <v>Nika – Kuzmanić – OK Varaždin</v>
      </c>
      <c r="L706" s="41" t="str">
        <f t="shared" si="32"/>
        <v>Nika – Kuzmanić</v>
      </c>
      <c r="N706" s="97"/>
      <c r="O706" s="98"/>
      <c r="P706" s="99"/>
    </row>
    <row r="707" spans="2:16" x14ac:dyDescent="0.25">
      <c r="B707" s="97">
        <v>1274</v>
      </c>
      <c r="C707" s="98" t="s">
        <v>1732</v>
      </c>
      <c r="D707" s="98" t="s">
        <v>1731</v>
      </c>
      <c r="E707" s="98" t="s">
        <v>432</v>
      </c>
      <c r="F707" s="99" t="s">
        <v>1614</v>
      </c>
      <c r="H707" s="41" t="str">
        <f t="shared" si="30"/>
        <v>Predrag – Labaš – OK Varaždin – M55</v>
      </c>
      <c r="J707" s="41" t="str">
        <f t="shared" si="31"/>
        <v>Predrag – Labaš – OK Varaždin</v>
      </c>
      <c r="L707" s="41" t="str">
        <f t="shared" si="32"/>
        <v>Predrag – Labaš</v>
      </c>
      <c r="N707" s="97"/>
      <c r="O707" s="98"/>
      <c r="P707" s="99"/>
    </row>
    <row r="708" spans="2:16" x14ac:dyDescent="0.25">
      <c r="B708" s="97">
        <v>1174</v>
      </c>
      <c r="C708" s="98" t="s">
        <v>427</v>
      </c>
      <c r="D708" s="98" t="s">
        <v>426</v>
      </c>
      <c r="E708" s="98" t="s">
        <v>432</v>
      </c>
      <c r="F708" s="99" t="s">
        <v>387</v>
      </c>
      <c r="H708" s="41" t="str">
        <f t="shared" si="30"/>
        <v>Mario – Lah – OK Varaždin – M12</v>
      </c>
      <c r="J708" s="41" t="str">
        <f t="shared" si="31"/>
        <v>Mario – Lah – OK Varaždin</v>
      </c>
      <c r="L708" s="41" t="str">
        <f t="shared" si="32"/>
        <v>Mario – Lah</v>
      </c>
      <c r="N708" s="97"/>
      <c r="O708" s="98"/>
      <c r="P708" s="99"/>
    </row>
    <row r="709" spans="2:16" x14ac:dyDescent="0.25">
      <c r="B709" s="97">
        <v>1310</v>
      </c>
      <c r="C709" s="98" t="s">
        <v>1551</v>
      </c>
      <c r="D709" s="98" t="s">
        <v>426</v>
      </c>
      <c r="E709" s="98" t="s">
        <v>432</v>
      </c>
      <c r="F709" s="99" t="s">
        <v>1313</v>
      </c>
      <c r="H709" s="41" t="str">
        <f t="shared" si="30"/>
        <v>Siniša – Lah – OK Varaždin – M35</v>
      </c>
      <c r="J709" s="41" t="str">
        <f t="shared" si="31"/>
        <v>Siniša – Lah – OK Varaždin</v>
      </c>
      <c r="L709" s="41" t="str">
        <f t="shared" si="32"/>
        <v>Siniša – Lah</v>
      </c>
      <c r="N709" s="97"/>
      <c r="O709" s="98"/>
      <c r="P709" s="99"/>
    </row>
    <row r="710" spans="2:16" x14ac:dyDescent="0.25">
      <c r="B710" s="97">
        <v>1660</v>
      </c>
      <c r="C710" s="98" t="s">
        <v>3424</v>
      </c>
      <c r="D710" s="98" t="s">
        <v>3425</v>
      </c>
      <c r="E710" s="98" t="s">
        <v>432</v>
      </c>
      <c r="F710" s="99"/>
      <c r="H710" s="41" t="str">
        <f t="shared" si="30"/>
        <v>Sven Ivor – Lebinac – OK Varaždin</v>
      </c>
      <c r="J710" s="41" t="str">
        <f t="shared" si="31"/>
        <v>Sven Ivor – Lebinac – OK Varaždin</v>
      </c>
      <c r="L710" s="41" t="str">
        <f t="shared" si="32"/>
        <v>Sven Ivor – Lebinac</v>
      </c>
      <c r="N710" s="97"/>
      <c r="O710" s="98"/>
      <c r="P710" s="99"/>
    </row>
    <row r="711" spans="2:16" x14ac:dyDescent="0.25">
      <c r="B711" s="97">
        <v>1931</v>
      </c>
      <c r="C711" s="98" t="s">
        <v>2006</v>
      </c>
      <c r="D711" s="98" t="s">
        <v>3426</v>
      </c>
      <c r="E711" s="98" t="s">
        <v>432</v>
      </c>
      <c r="F711" s="99"/>
      <c r="H711" s="41" t="str">
        <f t="shared" si="30"/>
        <v>Dora – Lešnjak – OK Varaždin</v>
      </c>
      <c r="J711" s="41" t="str">
        <f t="shared" si="31"/>
        <v>Dora – Lešnjak – OK Varaždin</v>
      </c>
      <c r="L711" s="41" t="str">
        <f t="shared" si="32"/>
        <v>Dora – Lešnjak</v>
      </c>
      <c r="N711" s="97"/>
      <c r="O711" s="98"/>
      <c r="P711" s="99"/>
    </row>
    <row r="712" spans="2:16" x14ac:dyDescent="0.25">
      <c r="B712" s="97">
        <v>1131</v>
      </c>
      <c r="C712" s="98" t="s">
        <v>3427</v>
      </c>
      <c r="D712" s="98" t="s">
        <v>3426</v>
      </c>
      <c r="E712" s="98" t="s">
        <v>432</v>
      </c>
      <c r="F712" s="99"/>
      <c r="H712" s="41" t="str">
        <f t="shared" si="30"/>
        <v>Tadej – Lešnjak – OK Varaždin</v>
      </c>
      <c r="J712" s="41" t="str">
        <f t="shared" si="31"/>
        <v>Tadej – Lešnjak – OK Varaždin</v>
      </c>
      <c r="L712" s="41" t="str">
        <f t="shared" si="32"/>
        <v>Tadej – Lešnjak</v>
      </c>
      <c r="N712" s="97"/>
      <c r="O712" s="98"/>
      <c r="P712" s="99"/>
    </row>
    <row r="713" spans="2:16" x14ac:dyDescent="0.25">
      <c r="B713" s="97">
        <v>1935</v>
      </c>
      <c r="C713" s="98" t="s">
        <v>2414</v>
      </c>
      <c r="D713" s="98" t="s">
        <v>2809</v>
      </c>
      <c r="E713" s="98" t="s">
        <v>432</v>
      </c>
      <c r="F713" s="99"/>
      <c r="H713" s="41" t="str">
        <f t="shared" si="30"/>
        <v>Iva – Mađarić – OK Varaždin</v>
      </c>
      <c r="J713" s="41" t="str">
        <f t="shared" si="31"/>
        <v>Iva – Mađarić – OK Varaždin</v>
      </c>
      <c r="L713" s="41" t="str">
        <f t="shared" si="32"/>
        <v>Iva – Mađarić</v>
      </c>
      <c r="N713" s="97"/>
      <c r="O713" s="98"/>
      <c r="P713" s="99"/>
    </row>
    <row r="714" spans="2:16" x14ac:dyDescent="0.25">
      <c r="B714" s="97">
        <v>1936</v>
      </c>
      <c r="C714" s="98" t="s">
        <v>1732</v>
      </c>
      <c r="D714" s="98" t="s">
        <v>2809</v>
      </c>
      <c r="E714" s="98" t="s">
        <v>432</v>
      </c>
      <c r="F714" s="99" t="s">
        <v>1488</v>
      </c>
      <c r="H714" s="41" t="str">
        <f t="shared" si="30"/>
        <v>Predrag – Mađarić – OK Varaždin – M45</v>
      </c>
      <c r="J714" s="41" t="str">
        <f t="shared" si="31"/>
        <v>Predrag – Mađarić – OK Varaždin</v>
      </c>
      <c r="L714" s="41" t="str">
        <f t="shared" si="32"/>
        <v>Predrag – Mađarić</v>
      </c>
      <c r="N714" s="97"/>
      <c r="O714" s="98"/>
      <c r="P714" s="99"/>
    </row>
    <row r="715" spans="2:16" x14ac:dyDescent="0.25">
      <c r="B715" s="97">
        <v>1463</v>
      </c>
      <c r="C715" s="98" t="s">
        <v>3428</v>
      </c>
      <c r="D715" s="98" t="s">
        <v>3429</v>
      </c>
      <c r="E715" s="98" t="s">
        <v>432</v>
      </c>
      <c r="F715" s="99"/>
      <c r="H715" s="41" t="str">
        <f t="shared" ref="H715:H778" si="33">IF(C715="","",C715) &amp; IF(D715="",""," – " &amp; D715) &amp; IF(E715="",""," – " &amp; E715) &amp; IF(F715="",""," – " &amp; F715)</f>
        <v>Melanija – Majer – OK Varaždin</v>
      </c>
      <c r="J715" s="41" t="str">
        <f t="shared" ref="J715:J778" si="34">IF(C715="","",C715) &amp; IF(D715="",""," – " &amp; D715) &amp; IF(E715="",""," – " &amp; E715)</f>
        <v>Melanija – Majer – OK Varaždin</v>
      </c>
      <c r="L715" s="41" t="str">
        <f t="shared" ref="L715:L778" si="35">IF(C715="","",C715) &amp; IF(D715="",""," – " &amp; D715)</f>
        <v>Melanija – Majer</v>
      </c>
      <c r="N715" s="97"/>
      <c r="O715" s="98"/>
      <c r="P715" s="99"/>
    </row>
    <row r="716" spans="2:16" x14ac:dyDescent="0.25">
      <c r="B716" s="97">
        <v>1518</v>
      </c>
      <c r="C716" s="98" t="s">
        <v>3430</v>
      </c>
      <c r="D716" s="98" t="s">
        <v>3431</v>
      </c>
      <c r="E716" s="98" t="s">
        <v>432</v>
      </c>
      <c r="F716" s="99"/>
      <c r="H716" s="41" t="str">
        <f t="shared" si="33"/>
        <v>Marinka – Mak – OK Varaždin</v>
      </c>
      <c r="J716" s="41" t="str">
        <f t="shared" si="34"/>
        <v>Marinka – Mak – OK Varaždin</v>
      </c>
      <c r="L716" s="41" t="str">
        <f t="shared" si="35"/>
        <v>Marinka – Mak</v>
      </c>
      <c r="N716" s="97"/>
      <c r="O716" s="98"/>
      <c r="P716" s="99"/>
    </row>
    <row r="717" spans="2:16" x14ac:dyDescent="0.25">
      <c r="B717" s="97">
        <v>1241</v>
      </c>
      <c r="C717" s="98" t="s">
        <v>2310</v>
      </c>
      <c r="D717" s="98" t="s">
        <v>3432</v>
      </c>
      <c r="E717" s="98" t="s">
        <v>432</v>
      </c>
      <c r="F717" s="99"/>
      <c r="H717" s="41" t="str">
        <f t="shared" si="33"/>
        <v>Petra – Martak – OK Varaždin</v>
      </c>
      <c r="J717" s="41" t="str">
        <f t="shared" si="34"/>
        <v>Petra – Martak – OK Varaždin</v>
      </c>
      <c r="L717" s="41" t="str">
        <f t="shared" si="35"/>
        <v>Petra – Martak</v>
      </c>
      <c r="N717" s="97"/>
      <c r="O717" s="98"/>
      <c r="P717" s="99"/>
    </row>
    <row r="718" spans="2:16" x14ac:dyDescent="0.25">
      <c r="B718" s="97">
        <v>1597</v>
      </c>
      <c r="C718" s="98" t="s">
        <v>3433</v>
      </c>
      <c r="D718" s="98" t="s">
        <v>3369</v>
      </c>
      <c r="E718" s="98" t="s">
        <v>432</v>
      </c>
      <c r="F718" s="99"/>
      <c r="H718" s="41" t="str">
        <f t="shared" si="33"/>
        <v>Janik – Martinčević – OK Varaždin</v>
      </c>
      <c r="J718" s="41" t="str">
        <f t="shared" si="34"/>
        <v>Janik – Martinčević – OK Varaždin</v>
      </c>
      <c r="L718" s="41" t="str">
        <f t="shared" si="35"/>
        <v>Janik – Martinčević</v>
      </c>
      <c r="N718" s="97"/>
      <c r="O718" s="103"/>
      <c r="P718" s="99"/>
    </row>
    <row r="719" spans="2:16" x14ac:dyDescent="0.25">
      <c r="B719" s="97">
        <v>1628</v>
      </c>
      <c r="C719" s="98" t="s">
        <v>1732</v>
      </c>
      <c r="D719" s="98" t="s">
        <v>3369</v>
      </c>
      <c r="E719" s="98" t="s">
        <v>432</v>
      </c>
      <c r="F719" s="99"/>
      <c r="H719" s="41" t="str">
        <f t="shared" si="33"/>
        <v>Predrag – Martinčević – OK Varaždin</v>
      </c>
      <c r="J719" s="41" t="str">
        <f t="shared" si="34"/>
        <v>Predrag – Martinčević – OK Varaždin</v>
      </c>
      <c r="L719" s="41" t="str">
        <f t="shared" si="35"/>
        <v>Predrag – Martinčević</v>
      </c>
      <c r="N719" s="97"/>
      <c r="O719" s="98"/>
      <c r="P719" s="99"/>
    </row>
    <row r="720" spans="2:16" x14ac:dyDescent="0.25">
      <c r="B720" s="97">
        <v>1758</v>
      </c>
      <c r="C720" s="98" t="s">
        <v>3277</v>
      </c>
      <c r="D720" s="98" t="s">
        <v>3434</v>
      </c>
      <c r="E720" s="98" t="s">
        <v>432</v>
      </c>
      <c r="F720" s="99"/>
      <c r="H720" s="41" t="str">
        <f t="shared" si="33"/>
        <v>Andrej – Martinez – OK Varaždin</v>
      </c>
      <c r="J720" s="41" t="str">
        <f t="shared" si="34"/>
        <v>Andrej – Martinez – OK Varaždin</v>
      </c>
      <c r="L720" s="41" t="str">
        <f t="shared" si="35"/>
        <v>Andrej – Martinez</v>
      </c>
      <c r="N720" s="97"/>
      <c r="O720" s="98"/>
      <c r="P720" s="99"/>
    </row>
    <row r="721" spans="2:16" x14ac:dyDescent="0.25">
      <c r="B721" s="97">
        <v>1646</v>
      </c>
      <c r="C721" s="98" t="s">
        <v>2293</v>
      </c>
      <c r="D721" s="98" t="s">
        <v>3434</v>
      </c>
      <c r="E721" s="98" t="s">
        <v>432</v>
      </c>
      <c r="F721" s="99"/>
      <c r="H721" s="41" t="str">
        <f t="shared" si="33"/>
        <v>Anja – Martinez – OK Varaždin</v>
      </c>
      <c r="J721" s="41" t="str">
        <f t="shared" si="34"/>
        <v>Anja – Martinez – OK Varaždin</v>
      </c>
      <c r="L721" s="41" t="str">
        <f t="shared" si="35"/>
        <v>Anja – Martinez</v>
      </c>
      <c r="N721" s="97"/>
      <c r="O721" s="98"/>
      <c r="P721" s="99"/>
    </row>
    <row r="722" spans="2:16" x14ac:dyDescent="0.25">
      <c r="B722" s="97">
        <v>1432</v>
      </c>
      <c r="C722" s="98" t="s">
        <v>518</v>
      </c>
      <c r="D722" s="98" t="s">
        <v>1960</v>
      </c>
      <c r="E722" s="98" t="s">
        <v>432</v>
      </c>
      <c r="F722" s="99"/>
      <c r="H722" s="41" t="str">
        <f t="shared" si="33"/>
        <v>Marin – Mihinjač – OK Varaždin</v>
      </c>
      <c r="J722" s="41" t="str">
        <f t="shared" si="34"/>
        <v>Marin – Mihinjač – OK Varaždin</v>
      </c>
      <c r="L722" s="41" t="str">
        <f t="shared" si="35"/>
        <v>Marin – Mihinjač</v>
      </c>
      <c r="N722" s="97"/>
      <c r="O722" s="98"/>
      <c r="P722" s="99"/>
    </row>
    <row r="723" spans="2:16" x14ac:dyDescent="0.25">
      <c r="B723" s="97">
        <v>2027</v>
      </c>
      <c r="C723" s="98" t="s">
        <v>1961</v>
      </c>
      <c r="D723" s="98" t="s">
        <v>1960</v>
      </c>
      <c r="E723" s="98" t="s">
        <v>432</v>
      </c>
      <c r="F723" s="99"/>
      <c r="H723" s="41" t="str">
        <f t="shared" si="33"/>
        <v>Zdenka – Mihinjač – OK Varaždin</v>
      </c>
      <c r="J723" s="41" t="str">
        <f t="shared" si="34"/>
        <v>Zdenka – Mihinjač – OK Varaždin</v>
      </c>
      <c r="L723" s="41" t="str">
        <f t="shared" si="35"/>
        <v>Zdenka – Mihinjač</v>
      </c>
      <c r="N723" s="97"/>
      <c r="O723" s="98"/>
      <c r="P723" s="99"/>
    </row>
    <row r="724" spans="2:16" x14ac:dyDescent="0.25">
      <c r="B724" s="97">
        <v>1578</v>
      </c>
      <c r="C724" s="98" t="s">
        <v>2895</v>
      </c>
      <c r="D724" s="98" t="s">
        <v>3435</v>
      </c>
      <c r="E724" s="98" t="s">
        <v>432</v>
      </c>
      <c r="F724" s="99"/>
      <c r="H724" s="41" t="str">
        <f t="shared" si="33"/>
        <v>Lara – Možanić – OK Varaždin</v>
      </c>
      <c r="J724" s="41" t="str">
        <f t="shared" si="34"/>
        <v>Lara – Možanić – OK Varaždin</v>
      </c>
      <c r="L724" s="41" t="str">
        <f t="shared" si="35"/>
        <v>Lara – Možanić</v>
      </c>
      <c r="N724" s="97"/>
      <c r="O724" s="98"/>
      <c r="P724" s="99"/>
    </row>
    <row r="725" spans="2:16" x14ac:dyDescent="0.25">
      <c r="B725" s="97">
        <v>1097</v>
      </c>
      <c r="C725" s="98" t="s">
        <v>2543</v>
      </c>
      <c r="D725" s="98" t="s">
        <v>3436</v>
      </c>
      <c r="E725" s="98" t="s">
        <v>432</v>
      </c>
      <c r="F725" s="99" t="s">
        <v>2463</v>
      </c>
      <c r="H725" s="41" t="str">
        <f t="shared" si="33"/>
        <v>Sanja – Ostroški – OK Varaždin – Ž45</v>
      </c>
      <c r="J725" s="41" t="str">
        <f t="shared" si="34"/>
        <v>Sanja – Ostroški – OK Varaždin</v>
      </c>
      <c r="L725" s="41" t="str">
        <f t="shared" si="35"/>
        <v>Sanja – Ostroški</v>
      </c>
      <c r="N725" s="97"/>
      <c r="O725" s="98"/>
      <c r="P725" s="99"/>
    </row>
    <row r="726" spans="2:16" x14ac:dyDescent="0.25">
      <c r="B726" s="97">
        <v>2189</v>
      </c>
      <c r="C726" s="98" t="s">
        <v>603</v>
      </c>
      <c r="D726" s="98" t="s">
        <v>1878</v>
      </c>
      <c r="E726" s="98" t="s">
        <v>432</v>
      </c>
      <c r="F726" s="99"/>
      <c r="H726" s="41" t="str">
        <f t="shared" si="33"/>
        <v>Viktor – Ozimec – OK Varaždin</v>
      </c>
      <c r="J726" s="41" t="str">
        <f t="shared" si="34"/>
        <v>Viktor – Ozimec – OK Varaždin</v>
      </c>
      <c r="L726" s="41" t="str">
        <f t="shared" si="35"/>
        <v>Viktor – Ozimec</v>
      </c>
      <c r="N726" s="97"/>
      <c r="O726" s="98"/>
      <c r="P726" s="99"/>
    </row>
    <row r="727" spans="2:16" x14ac:dyDescent="0.25">
      <c r="B727" s="97">
        <v>1044</v>
      </c>
      <c r="C727" s="98" t="s">
        <v>3437</v>
      </c>
      <c r="D727" s="98" t="s">
        <v>3438</v>
      </c>
      <c r="E727" s="98" t="s">
        <v>432</v>
      </c>
      <c r="F727" s="99"/>
      <c r="H727" s="41" t="str">
        <f t="shared" si="33"/>
        <v>Zlatko – Pap – OK Varaždin</v>
      </c>
      <c r="J727" s="41" t="str">
        <f t="shared" si="34"/>
        <v>Zlatko – Pap – OK Varaždin</v>
      </c>
      <c r="L727" s="41" t="str">
        <f t="shared" si="35"/>
        <v>Zlatko – Pap</v>
      </c>
      <c r="N727" s="97"/>
      <c r="O727" s="98"/>
      <c r="P727" s="99"/>
    </row>
    <row r="728" spans="2:16" x14ac:dyDescent="0.25">
      <c r="B728" s="97">
        <v>1661</v>
      </c>
      <c r="C728" s="98" t="s">
        <v>3439</v>
      </c>
      <c r="D728" s="98" t="s">
        <v>3440</v>
      </c>
      <c r="E728" s="98" t="s">
        <v>432</v>
      </c>
      <c r="F728" s="99"/>
      <c r="H728" s="41" t="str">
        <f t="shared" si="33"/>
        <v>Vesna – Pascuttini-Juraga – OK Varaždin</v>
      </c>
      <c r="J728" s="41" t="str">
        <f t="shared" si="34"/>
        <v>Vesna – Pascuttini-Juraga – OK Varaždin</v>
      </c>
      <c r="L728" s="41" t="str">
        <f t="shared" si="35"/>
        <v>Vesna – Pascuttini-Juraga</v>
      </c>
      <c r="N728" s="97"/>
      <c r="O728" s="98"/>
      <c r="P728" s="99"/>
    </row>
    <row r="729" spans="2:16" x14ac:dyDescent="0.25">
      <c r="B729" s="97">
        <v>1079</v>
      </c>
      <c r="C729" s="98" t="s">
        <v>1054</v>
      </c>
      <c r="D729" s="98" t="s">
        <v>3441</v>
      </c>
      <c r="E729" s="98" t="s">
        <v>432</v>
      </c>
      <c r="F729" s="99" t="s">
        <v>2652</v>
      </c>
      <c r="H729" s="41" t="str">
        <f t="shared" si="33"/>
        <v>Ivan – Pasquino – OK Varaždin – M20</v>
      </c>
      <c r="J729" s="41" t="str">
        <f t="shared" si="34"/>
        <v>Ivan – Pasquino – OK Varaždin</v>
      </c>
      <c r="L729" s="41" t="str">
        <f t="shared" si="35"/>
        <v>Ivan – Pasquino</v>
      </c>
      <c r="N729" s="97"/>
      <c r="O729" s="98"/>
      <c r="P729" s="99"/>
    </row>
    <row r="730" spans="2:16" x14ac:dyDescent="0.25">
      <c r="B730" s="97">
        <v>1933</v>
      </c>
      <c r="C730" s="98" t="s">
        <v>1388</v>
      </c>
      <c r="D730" s="98" t="s">
        <v>2171</v>
      </c>
      <c r="E730" s="98" t="s">
        <v>432</v>
      </c>
      <c r="F730" s="99"/>
      <c r="H730" s="41" t="str">
        <f t="shared" si="33"/>
        <v>Nikola – Pavić – OK Varaždin</v>
      </c>
      <c r="J730" s="41" t="str">
        <f t="shared" si="34"/>
        <v>Nikola – Pavić – OK Varaždin</v>
      </c>
      <c r="L730" s="41" t="str">
        <f t="shared" si="35"/>
        <v>Nikola – Pavić</v>
      </c>
      <c r="N730" s="97"/>
      <c r="O730" s="98"/>
      <c r="P730" s="99"/>
    </row>
    <row r="731" spans="2:16" x14ac:dyDescent="0.25">
      <c r="B731" s="97">
        <v>1625</v>
      </c>
      <c r="C731" s="98" t="s">
        <v>3442</v>
      </c>
      <c r="D731" s="98" t="s">
        <v>2954</v>
      </c>
      <c r="E731" s="98" t="s">
        <v>432</v>
      </c>
      <c r="F731" s="99"/>
      <c r="H731" s="41" t="str">
        <f t="shared" si="33"/>
        <v>Roman – Petak – OK Varaždin</v>
      </c>
      <c r="J731" s="41" t="str">
        <f t="shared" si="34"/>
        <v>Roman – Petak – OK Varaždin</v>
      </c>
      <c r="L731" s="41" t="str">
        <f t="shared" si="35"/>
        <v>Roman – Petak</v>
      </c>
      <c r="N731" s="97"/>
      <c r="O731" s="98"/>
      <c r="P731" s="99"/>
    </row>
    <row r="732" spans="2:16" x14ac:dyDescent="0.25">
      <c r="B732" s="97">
        <v>1116</v>
      </c>
      <c r="C732" s="98" t="s">
        <v>3443</v>
      </c>
      <c r="D732" s="98" t="s">
        <v>3444</v>
      </c>
      <c r="E732" s="98" t="s">
        <v>432</v>
      </c>
      <c r="F732" s="99" t="s">
        <v>2652</v>
      </c>
      <c r="H732" s="41" t="str">
        <f t="shared" si="33"/>
        <v>Ozren – Pevec – OK Varaždin – M20</v>
      </c>
      <c r="J732" s="41" t="str">
        <f t="shared" si="34"/>
        <v>Ozren – Pevec – OK Varaždin</v>
      </c>
      <c r="L732" s="41" t="str">
        <f t="shared" si="35"/>
        <v>Ozren – Pevec</v>
      </c>
      <c r="N732" s="97"/>
      <c r="O732" s="98"/>
      <c r="P732" s="99"/>
    </row>
    <row r="733" spans="2:16" x14ac:dyDescent="0.25">
      <c r="B733" s="97">
        <v>1513</v>
      </c>
      <c r="C733" s="98" t="s">
        <v>3445</v>
      </c>
      <c r="D733" s="98" t="s">
        <v>3444</v>
      </c>
      <c r="E733" s="98" t="s">
        <v>432</v>
      </c>
      <c r="F733" s="99"/>
      <c r="H733" s="41" t="str">
        <f t="shared" si="33"/>
        <v>Una Beata – Pevec – OK Varaždin</v>
      </c>
      <c r="J733" s="41" t="str">
        <f t="shared" si="34"/>
        <v>Una Beata – Pevec – OK Varaždin</v>
      </c>
      <c r="L733" s="41" t="str">
        <f t="shared" si="35"/>
        <v>Una Beata – Pevec</v>
      </c>
      <c r="N733" s="97"/>
      <c r="O733" s="98"/>
      <c r="P733" s="99"/>
    </row>
    <row r="734" spans="2:16" x14ac:dyDescent="0.25">
      <c r="B734" s="97">
        <v>1073</v>
      </c>
      <c r="C734" s="98" t="s">
        <v>3446</v>
      </c>
      <c r="D734" s="98" t="s">
        <v>3447</v>
      </c>
      <c r="E734" s="98" t="s">
        <v>432</v>
      </c>
      <c r="F734" s="99"/>
      <c r="H734" s="41" t="str">
        <f t="shared" si="33"/>
        <v>Nino – Piskač – OK Varaždin</v>
      </c>
      <c r="J734" s="41" t="str">
        <f t="shared" si="34"/>
        <v>Nino – Piskač – OK Varaždin</v>
      </c>
      <c r="L734" s="41" t="str">
        <f t="shared" si="35"/>
        <v>Nino – Piskač</v>
      </c>
      <c r="N734" s="97"/>
      <c r="O734" s="98"/>
      <c r="P734" s="99"/>
    </row>
    <row r="735" spans="2:16" x14ac:dyDescent="0.25">
      <c r="B735" s="97">
        <v>1934</v>
      </c>
      <c r="C735" s="98" t="s">
        <v>614</v>
      </c>
      <c r="D735" s="98" t="s">
        <v>3447</v>
      </c>
      <c r="E735" s="98" t="s">
        <v>432</v>
      </c>
      <c r="F735" s="99"/>
      <c r="H735" s="41" t="str">
        <f t="shared" si="33"/>
        <v>Teo – Piskač – OK Varaždin</v>
      </c>
      <c r="J735" s="41" t="str">
        <f t="shared" si="34"/>
        <v>Teo – Piskač – OK Varaždin</v>
      </c>
      <c r="L735" s="41" t="str">
        <f t="shared" si="35"/>
        <v>Teo – Piskač</v>
      </c>
      <c r="N735" s="97"/>
      <c r="O735" s="98"/>
      <c r="P735" s="99"/>
    </row>
    <row r="736" spans="2:16" x14ac:dyDescent="0.25">
      <c r="B736" s="97">
        <v>1441</v>
      </c>
      <c r="C736" s="98" t="s">
        <v>2031</v>
      </c>
      <c r="D736" s="98" t="s">
        <v>2135</v>
      </c>
      <c r="E736" s="98" t="s">
        <v>432</v>
      </c>
      <c r="F736" s="99" t="s">
        <v>2108</v>
      </c>
      <c r="H736" s="41" t="str">
        <f t="shared" si="33"/>
        <v>Ema – Potrebica – OK Varaždin – Ž16</v>
      </c>
      <c r="J736" s="41" t="str">
        <f t="shared" si="34"/>
        <v>Ema – Potrebica – OK Varaždin</v>
      </c>
      <c r="L736" s="41" t="str">
        <f t="shared" si="35"/>
        <v>Ema – Potrebica</v>
      </c>
      <c r="N736" s="97"/>
      <c r="O736" s="98"/>
      <c r="P736" s="99"/>
    </row>
    <row r="737" spans="2:16" x14ac:dyDescent="0.25">
      <c r="B737" s="97">
        <v>1220</v>
      </c>
      <c r="C737" s="98" t="s">
        <v>2350</v>
      </c>
      <c r="D737" s="98" t="s">
        <v>2135</v>
      </c>
      <c r="E737" s="98" t="s">
        <v>432</v>
      </c>
      <c r="F737" s="99" t="s">
        <v>2333</v>
      </c>
      <c r="H737" s="41" t="str">
        <f t="shared" si="33"/>
        <v>Tanja – Potrebica – OK Varaždin – Ž35</v>
      </c>
      <c r="J737" s="41" t="str">
        <f t="shared" si="34"/>
        <v>Tanja – Potrebica – OK Varaždin</v>
      </c>
      <c r="L737" s="41" t="str">
        <f t="shared" si="35"/>
        <v>Tanja – Potrebica</v>
      </c>
      <c r="N737" s="97"/>
      <c r="O737" s="98"/>
      <c r="P737" s="99"/>
    </row>
    <row r="738" spans="2:16" x14ac:dyDescent="0.25">
      <c r="B738" s="97">
        <v>1637</v>
      </c>
      <c r="C738" s="98" t="s">
        <v>495</v>
      </c>
      <c r="D738" s="98" t="s">
        <v>3448</v>
      </c>
      <c r="E738" s="98" t="s">
        <v>432</v>
      </c>
      <c r="F738" s="99"/>
      <c r="H738" s="41" t="str">
        <f t="shared" si="33"/>
        <v>Jakov – Pravica – OK Varaždin</v>
      </c>
      <c r="J738" s="41" t="str">
        <f t="shared" si="34"/>
        <v>Jakov – Pravica – OK Varaždin</v>
      </c>
      <c r="L738" s="41" t="str">
        <f t="shared" si="35"/>
        <v>Jakov – Pravica</v>
      </c>
      <c r="N738" s="97"/>
      <c r="O738" s="98"/>
      <c r="P738" s="99"/>
    </row>
    <row r="739" spans="2:16" x14ac:dyDescent="0.25">
      <c r="B739" s="97">
        <v>1644</v>
      </c>
      <c r="C739" s="98" t="s">
        <v>2957</v>
      </c>
      <c r="D739" s="98" t="s">
        <v>3449</v>
      </c>
      <c r="E739" s="98" t="s">
        <v>432</v>
      </c>
      <c r="F739" s="99"/>
      <c r="H739" s="41" t="str">
        <f t="shared" si="33"/>
        <v>Mislav – Putarek – OK Varaždin</v>
      </c>
      <c r="J739" s="41" t="str">
        <f t="shared" si="34"/>
        <v>Mislav – Putarek – OK Varaždin</v>
      </c>
      <c r="L739" s="41" t="str">
        <f t="shared" si="35"/>
        <v>Mislav – Putarek</v>
      </c>
      <c r="N739" s="97"/>
      <c r="O739" s="98"/>
      <c r="P739" s="99"/>
    </row>
    <row r="740" spans="2:16" x14ac:dyDescent="0.25">
      <c r="B740" s="97">
        <v>1621</v>
      </c>
      <c r="C740" s="98" t="s">
        <v>3450</v>
      </c>
      <c r="D740" s="98" t="s">
        <v>3449</v>
      </c>
      <c r="E740" s="98" t="s">
        <v>432</v>
      </c>
      <c r="F740" s="99"/>
      <c r="H740" s="41" t="str">
        <f t="shared" si="33"/>
        <v>Vita – Putarek – OK Varaždin</v>
      </c>
      <c r="J740" s="41" t="str">
        <f t="shared" si="34"/>
        <v>Vita – Putarek – OK Varaždin</v>
      </c>
      <c r="L740" s="41" t="str">
        <f t="shared" si="35"/>
        <v>Vita – Putarek</v>
      </c>
      <c r="N740" s="97"/>
      <c r="O740" s="98"/>
      <c r="P740" s="99"/>
    </row>
    <row r="741" spans="2:16" x14ac:dyDescent="0.25">
      <c r="B741" s="97">
        <v>1531</v>
      </c>
      <c r="C741" s="98" t="s">
        <v>3451</v>
      </c>
      <c r="D741" s="98" t="s">
        <v>3452</v>
      </c>
      <c r="E741" s="98" t="s">
        <v>432</v>
      </c>
      <c r="F741" s="99"/>
      <c r="H741" s="41" t="str">
        <f t="shared" si="33"/>
        <v>Srećko – Radulović – OK Varaždin</v>
      </c>
      <c r="J741" s="41" t="str">
        <f t="shared" si="34"/>
        <v>Srećko – Radulović – OK Varaždin</v>
      </c>
      <c r="L741" s="41" t="str">
        <f t="shared" si="35"/>
        <v>Srećko – Radulović</v>
      </c>
      <c r="N741" s="97"/>
      <c r="O741" s="98"/>
      <c r="P741" s="99"/>
    </row>
    <row r="742" spans="2:16" x14ac:dyDescent="0.25">
      <c r="B742" s="97">
        <v>1281</v>
      </c>
      <c r="C742" s="98" t="s">
        <v>3392</v>
      </c>
      <c r="D742" s="98" t="s">
        <v>3453</v>
      </c>
      <c r="E742" s="98" t="s">
        <v>432</v>
      </c>
      <c r="F742" s="99"/>
      <c r="H742" s="41" t="str">
        <f t="shared" si="33"/>
        <v>Vida – Rak – OK Varaždin</v>
      </c>
      <c r="J742" s="41" t="str">
        <f t="shared" si="34"/>
        <v>Vida – Rak – OK Varaždin</v>
      </c>
      <c r="L742" s="41" t="str">
        <f t="shared" si="35"/>
        <v>Vida – Rak</v>
      </c>
      <c r="N742" s="97"/>
      <c r="O742" s="98"/>
      <c r="P742" s="99"/>
    </row>
    <row r="743" spans="2:16" x14ac:dyDescent="0.25">
      <c r="B743" s="97">
        <v>1652</v>
      </c>
      <c r="C743" s="98" t="s">
        <v>2006</v>
      </c>
      <c r="D743" s="98" t="s">
        <v>3454</v>
      </c>
      <c r="E743" s="98" t="s">
        <v>432</v>
      </c>
      <c r="F743" s="99"/>
      <c r="H743" s="41" t="str">
        <f t="shared" si="33"/>
        <v>Dora – Rodeš – OK Varaždin</v>
      </c>
      <c r="J743" s="41" t="str">
        <f t="shared" si="34"/>
        <v>Dora – Rodeš – OK Varaždin</v>
      </c>
      <c r="L743" s="41" t="str">
        <f t="shared" si="35"/>
        <v>Dora – Rodeš</v>
      </c>
      <c r="N743" s="97"/>
      <c r="O743" s="98"/>
      <c r="P743" s="99"/>
    </row>
    <row r="744" spans="2:16" x14ac:dyDescent="0.25">
      <c r="B744" s="97">
        <v>1147</v>
      </c>
      <c r="C744" s="98" t="s">
        <v>3455</v>
      </c>
      <c r="D744" s="98" t="s">
        <v>3456</v>
      </c>
      <c r="E744" s="98" t="s">
        <v>432</v>
      </c>
      <c r="F744" s="99"/>
      <c r="H744" s="41" t="str">
        <f t="shared" si="33"/>
        <v>Emanuel – Rožić – OK Varaždin</v>
      </c>
      <c r="J744" s="41" t="str">
        <f t="shared" si="34"/>
        <v>Emanuel – Rožić – OK Varaždin</v>
      </c>
      <c r="L744" s="41" t="str">
        <f t="shared" si="35"/>
        <v>Emanuel – Rožić</v>
      </c>
      <c r="N744" s="97"/>
      <c r="O744" s="98"/>
      <c r="P744" s="99"/>
    </row>
    <row r="745" spans="2:16" x14ac:dyDescent="0.25">
      <c r="B745" s="97">
        <v>1402</v>
      </c>
      <c r="C745" s="98" t="s">
        <v>2077</v>
      </c>
      <c r="D745" s="98" t="s">
        <v>1053</v>
      </c>
      <c r="E745" s="98" t="s">
        <v>432</v>
      </c>
      <c r="F745" s="99" t="s">
        <v>2009</v>
      </c>
      <c r="H745" s="41" t="str">
        <f t="shared" si="33"/>
        <v>Eva – Šantek – OK Varaždin – Ž12</v>
      </c>
      <c r="J745" s="41" t="str">
        <f t="shared" si="34"/>
        <v>Eva – Šantek – OK Varaždin</v>
      </c>
      <c r="L745" s="41" t="str">
        <f t="shared" si="35"/>
        <v>Eva – Šantek</v>
      </c>
      <c r="N745" s="97"/>
      <c r="O745" s="98"/>
      <c r="P745" s="99"/>
    </row>
    <row r="746" spans="2:16" x14ac:dyDescent="0.25">
      <c r="B746" s="97">
        <v>1149</v>
      </c>
      <c r="C746" s="98" t="s">
        <v>1054</v>
      </c>
      <c r="D746" s="98" t="s">
        <v>1053</v>
      </c>
      <c r="E746" s="98" t="s">
        <v>432</v>
      </c>
      <c r="F746" s="99" t="s">
        <v>864</v>
      </c>
      <c r="H746" s="41" t="str">
        <f t="shared" si="33"/>
        <v>Ivan – Šantek – OK Varaždin – M21</v>
      </c>
      <c r="J746" s="41" t="str">
        <f t="shared" si="34"/>
        <v>Ivan – Šantek – OK Varaždin</v>
      </c>
      <c r="L746" s="41" t="str">
        <f t="shared" si="35"/>
        <v>Ivan – Šantek</v>
      </c>
      <c r="N746" s="97"/>
      <c r="O746" s="98"/>
      <c r="P746" s="99"/>
    </row>
    <row r="747" spans="2:16" x14ac:dyDescent="0.25">
      <c r="B747" s="97">
        <v>1932</v>
      </c>
      <c r="C747" s="98" t="s">
        <v>2937</v>
      </c>
      <c r="D747" s="98" t="s">
        <v>1053</v>
      </c>
      <c r="E747" s="98" t="s">
        <v>432</v>
      </c>
      <c r="F747" s="99"/>
      <c r="H747" s="41" t="str">
        <f t="shared" si="33"/>
        <v>Lucija – Šantek – OK Varaždin</v>
      </c>
      <c r="J747" s="41" t="str">
        <f t="shared" si="34"/>
        <v>Lucija – Šantek – OK Varaždin</v>
      </c>
      <c r="L747" s="41" t="str">
        <f t="shared" si="35"/>
        <v>Lucija – Šantek</v>
      </c>
      <c r="N747" s="97"/>
      <c r="O747" s="98"/>
      <c r="P747" s="99"/>
    </row>
    <row r="748" spans="2:16" x14ac:dyDescent="0.25">
      <c r="B748" s="97">
        <v>1270</v>
      </c>
      <c r="C748" s="98" t="s">
        <v>2471</v>
      </c>
      <c r="D748" s="98" t="s">
        <v>2484</v>
      </c>
      <c r="E748" s="98" t="s">
        <v>432</v>
      </c>
      <c r="F748" s="99" t="s">
        <v>2463</v>
      </c>
      <c r="H748" s="41" t="str">
        <f t="shared" si="33"/>
        <v>Marija – Schubert – OK Varaždin – Ž45</v>
      </c>
      <c r="J748" s="41" t="str">
        <f t="shared" si="34"/>
        <v>Marija – Schubert – OK Varaždin</v>
      </c>
      <c r="L748" s="41" t="str">
        <f t="shared" si="35"/>
        <v>Marija – Schubert</v>
      </c>
      <c r="N748" s="97"/>
      <c r="O748" s="98"/>
      <c r="P748" s="99"/>
    </row>
    <row r="749" spans="2:16" x14ac:dyDescent="0.25">
      <c r="B749" s="97">
        <v>1046</v>
      </c>
      <c r="C749" s="98" t="s">
        <v>2097</v>
      </c>
      <c r="D749" s="98" t="s">
        <v>3457</v>
      </c>
      <c r="E749" s="98" t="s">
        <v>432</v>
      </c>
      <c r="F749" s="99"/>
      <c r="H749" s="41" t="str">
        <f t="shared" si="33"/>
        <v>Ana – Smuđ – OK Varaždin</v>
      </c>
      <c r="J749" s="41" t="str">
        <f t="shared" si="34"/>
        <v>Ana – Smuđ – OK Varaždin</v>
      </c>
      <c r="L749" s="41" t="str">
        <f t="shared" si="35"/>
        <v>Ana – Smuđ</v>
      </c>
      <c r="N749" s="97"/>
      <c r="O749" s="98"/>
      <c r="P749" s="99"/>
    </row>
    <row r="750" spans="2:16" x14ac:dyDescent="0.25">
      <c r="B750" s="97">
        <v>1609</v>
      </c>
      <c r="C750" s="98" t="s">
        <v>1474</v>
      </c>
      <c r="D750" s="98" t="s">
        <v>3457</v>
      </c>
      <c r="E750" s="98" t="s">
        <v>432</v>
      </c>
      <c r="F750" s="99"/>
      <c r="H750" s="41" t="str">
        <f t="shared" si="33"/>
        <v>Miroslav – Smuđ – OK Varaždin</v>
      </c>
      <c r="J750" s="41" t="str">
        <f t="shared" si="34"/>
        <v>Miroslav – Smuđ – OK Varaždin</v>
      </c>
      <c r="L750" s="41" t="str">
        <f t="shared" si="35"/>
        <v>Miroslav – Smuđ</v>
      </c>
      <c r="N750" s="97"/>
      <c r="O750" s="98"/>
      <c r="P750" s="99"/>
    </row>
    <row r="751" spans="2:16" x14ac:dyDescent="0.25">
      <c r="B751" s="97">
        <v>1840</v>
      </c>
      <c r="C751" s="98" t="s">
        <v>2097</v>
      </c>
      <c r="D751" s="98" t="s">
        <v>2233</v>
      </c>
      <c r="E751" s="98" t="s">
        <v>432</v>
      </c>
      <c r="F751" s="99" t="s">
        <v>2215</v>
      </c>
      <c r="H751" s="41" t="str">
        <f t="shared" si="33"/>
        <v>Ana – Srebačić – OK Varaždin – Ž20</v>
      </c>
      <c r="J751" s="41" t="str">
        <f t="shared" si="34"/>
        <v>Ana – Srebačić – OK Varaždin</v>
      </c>
      <c r="L751" s="41" t="str">
        <f t="shared" si="35"/>
        <v>Ana – Srebačić</v>
      </c>
      <c r="N751" s="97"/>
      <c r="O751" s="98"/>
      <c r="P751" s="99"/>
    </row>
    <row r="752" spans="2:16" x14ac:dyDescent="0.25">
      <c r="B752" s="97">
        <v>1067</v>
      </c>
      <c r="C752" s="98" t="s">
        <v>2558</v>
      </c>
      <c r="D752" s="98" t="s">
        <v>2233</v>
      </c>
      <c r="E752" s="98" t="s">
        <v>432</v>
      </c>
      <c r="F752" s="99" t="s">
        <v>2463</v>
      </c>
      <c r="H752" s="41" t="str">
        <f t="shared" si="33"/>
        <v>Davorka – Srebačić – OK Varaždin – Ž45</v>
      </c>
      <c r="J752" s="41" t="str">
        <f t="shared" si="34"/>
        <v>Davorka – Srebačić – OK Varaždin</v>
      </c>
      <c r="L752" s="41" t="str">
        <f t="shared" si="35"/>
        <v>Davorka – Srebačić</v>
      </c>
      <c r="N752" s="97"/>
      <c r="O752" s="98"/>
      <c r="P752" s="99"/>
    </row>
    <row r="753" spans="2:16" x14ac:dyDescent="0.25">
      <c r="B753" s="97">
        <v>1756</v>
      </c>
      <c r="C753" s="98" t="s">
        <v>781</v>
      </c>
      <c r="D753" s="98" t="s">
        <v>3458</v>
      </c>
      <c r="E753" s="98" t="s">
        <v>432</v>
      </c>
      <c r="F753" s="99"/>
      <c r="H753" s="41" t="str">
        <f t="shared" si="33"/>
        <v>Noa – Stančić – OK Varaždin</v>
      </c>
      <c r="J753" s="41" t="str">
        <f t="shared" si="34"/>
        <v>Noa – Stančić – OK Varaždin</v>
      </c>
      <c r="L753" s="41" t="str">
        <f t="shared" si="35"/>
        <v>Noa – Stančić</v>
      </c>
      <c r="N753" s="97"/>
      <c r="O753" s="98"/>
      <c r="P753" s="99"/>
    </row>
    <row r="754" spans="2:16" x14ac:dyDescent="0.25">
      <c r="B754" s="97">
        <v>1568</v>
      </c>
      <c r="C754" s="98" t="s">
        <v>1765</v>
      </c>
      <c r="D754" s="98" t="s">
        <v>1764</v>
      </c>
      <c r="E754" s="98" t="s">
        <v>432</v>
      </c>
      <c r="F754" s="99" t="s">
        <v>1767</v>
      </c>
      <c r="H754" s="41" t="str">
        <f t="shared" si="33"/>
        <v>Milan – Turkalj – OK Varaždin – M65</v>
      </c>
      <c r="J754" s="41" t="str">
        <f t="shared" si="34"/>
        <v>Milan – Turkalj – OK Varaždin</v>
      </c>
      <c r="L754" s="41" t="str">
        <f t="shared" si="35"/>
        <v>Milan – Turkalj</v>
      </c>
      <c r="N754" s="97"/>
      <c r="O754" s="98"/>
      <c r="P754" s="99"/>
    </row>
    <row r="755" spans="2:16" x14ac:dyDescent="0.25">
      <c r="B755" s="97">
        <v>1180</v>
      </c>
      <c r="C755" s="98" t="s">
        <v>1190</v>
      </c>
      <c r="D755" s="98" t="s">
        <v>3459</v>
      </c>
      <c r="E755" s="98" t="s">
        <v>432</v>
      </c>
      <c r="F755" s="99"/>
      <c r="H755" s="41" t="str">
        <f t="shared" si="33"/>
        <v>Jan – Turković – OK Varaždin</v>
      </c>
      <c r="J755" s="41" t="str">
        <f t="shared" si="34"/>
        <v>Jan – Turković – OK Varaždin</v>
      </c>
      <c r="L755" s="41" t="str">
        <f t="shared" si="35"/>
        <v>Jan – Turković</v>
      </c>
      <c r="N755" s="97"/>
      <c r="O755" s="98"/>
      <c r="P755" s="99"/>
    </row>
    <row r="756" spans="2:16" x14ac:dyDescent="0.25">
      <c r="B756" s="97">
        <v>1035</v>
      </c>
      <c r="C756" s="98" t="s">
        <v>3460</v>
      </c>
      <c r="D756" s="98" t="s">
        <v>3461</v>
      </c>
      <c r="E756" s="98" t="s">
        <v>432</v>
      </c>
      <c r="F756" s="99"/>
      <c r="H756" s="41" t="str">
        <f t="shared" si="33"/>
        <v>Tony – Udris – OK Varaždin</v>
      </c>
      <c r="J756" s="41" t="str">
        <f t="shared" si="34"/>
        <v>Tony – Udris – OK Varaždin</v>
      </c>
      <c r="L756" s="41" t="str">
        <f t="shared" si="35"/>
        <v>Tony – Udris</v>
      </c>
      <c r="N756" s="97"/>
      <c r="O756" s="98"/>
      <c r="P756" s="99"/>
    </row>
    <row r="757" spans="2:16" x14ac:dyDescent="0.25">
      <c r="B757" s="97">
        <v>1591</v>
      </c>
      <c r="C757" s="98" t="s">
        <v>2922</v>
      </c>
      <c r="D757" s="98" t="s">
        <v>3462</v>
      </c>
      <c r="E757" s="98" t="s">
        <v>432</v>
      </c>
      <c r="F757" s="99"/>
      <c r="H757" s="41" t="str">
        <f t="shared" si="33"/>
        <v>Hana – Uranić – OK Varaždin</v>
      </c>
      <c r="J757" s="41" t="str">
        <f t="shared" si="34"/>
        <v>Hana – Uranić – OK Varaždin</v>
      </c>
      <c r="L757" s="41" t="str">
        <f t="shared" si="35"/>
        <v>Hana – Uranić</v>
      </c>
      <c r="N757" s="97"/>
      <c r="O757" s="98"/>
      <c r="P757" s="99"/>
    </row>
    <row r="758" spans="2:16" x14ac:dyDescent="0.25">
      <c r="B758" s="97">
        <v>1759</v>
      </c>
      <c r="C758" s="98" t="s">
        <v>2159</v>
      </c>
      <c r="D758" s="98" t="s">
        <v>3463</v>
      </c>
      <c r="E758" s="98" t="s">
        <v>432</v>
      </c>
      <c r="F758" s="99"/>
      <c r="H758" s="41" t="str">
        <f t="shared" si="33"/>
        <v>Nina – Veseljak – OK Varaždin</v>
      </c>
      <c r="J758" s="41" t="str">
        <f t="shared" si="34"/>
        <v>Nina – Veseljak – OK Varaždin</v>
      </c>
      <c r="L758" s="41" t="str">
        <f t="shared" si="35"/>
        <v>Nina – Veseljak</v>
      </c>
      <c r="N758" s="97"/>
      <c r="O758" s="98"/>
      <c r="P758" s="99"/>
    </row>
    <row r="759" spans="2:16" x14ac:dyDescent="0.25">
      <c r="B759" s="97">
        <v>1051</v>
      </c>
      <c r="C759" s="98" t="s">
        <v>3397</v>
      </c>
      <c r="D759" s="98" t="s">
        <v>3464</v>
      </c>
      <c r="E759" s="98" t="s">
        <v>432</v>
      </c>
      <c r="F759" s="99"/>
      <c r="H759" s="41" t="str">
        <f t="shared" si="33"/>
        <v>Antonela – Vidović – OK Varaždin</v>
      </c>
      <c r="J759" s="41" t="str">
        <f t="shared" si="34"/>
        <v>Antonela – Vidović – OK Varaždin</v>
      </c>
      <c r="L759" s="41" t="str">
        <f t="shared" si="35"/>
        <v>Antonela – Vidović</v>
      </c>
      <c r="N759" s="97"/>
      <c r="O759" s="98"/>
      <c r="P759" s="99"/>
    </row>
    <row r="760" spans="2:16" x14ac:dyDescent="0.25">
      <c r="B760" s="97">
        <v>1551</v>
      </c>
      <c r="C760" s="98" t="s">
        <v>2631</v>
      </c>
      <c r="D760" s="98" t="s">
        <v>3220</v>
      </c>
      <c r="E760" s="98" t="s">
        <v>432</v>
      </c>
      <c r="F760" s="99"/>
      <c r="H760" s="41" t="str">
        <f t="shared" si="33"/>
        <v>Biserka – Vodopija – OK Varaždin</v>
      </c>
      <c r="J760" s="41" t="str">
        <f t="shared" si="34"/>
        <v>Biserka – Vodopija – OK Varaždin</v>
      </c>
      <c r="L760" s="41" t="str">
        <f t="shared" si="35"/>
        <v>Biserka – Vodopija</v>
      </c>
      <c r="N760" s="97"/>
      <c r="O760" s="98"/>
      <c r="P760" s="99"/>
    </row>
    <row r="761" spans="2:16" x14ac:dyDescent="0.25">
      <c r="B761" s="97">
        <v>1210</v>
      </c>
      <c r="C761" s="98" t="s">
        <v>2949</v>
      </c>
      <c r="D761" s="98" t="s">
        <v>3220</v>
      </c>
      <c r="E761" s="98" t="s">
        <v>432</v>
      </c>
      <c r="F761" s="99"/>
      <c r="H761" s="41" t="str">
        <f t="shared" si="33"/>
        <v>Bruno – Vodopija – OK Varaždin</v>
      </c>
      <c r="J761" s="41" t="str">
        <f t="shared" si="34"/>
        <v>Bruno – Vodopija – OK Varaždin</v>
      </c>
      <c r="L761" s="41" t="str">
        <f t="shared" si="35"/>
        <v>Bruno – Vodopija</v>
      </c>
      <c r="N761" s="97"/>
      <c r="O761" s="98"/>
      <c r="P761" s="99"/>
    </row>
    <row r="762" spans="2:16" x14ac:dyDescent="0.25">
      <c r="B762" s="97">
        <v>1662</v>
      </c>
      <c r="C762" s="98" t="s">
        <v>3465</v>
      </c>
      <c r="D762" s="98" t="s">
        <v>3220</v>
      </c>
      <c r="E762" s="98" t="s">
        <v>432</v>
      </c>
      <c r="F762" s="99"/>
      <c r="H762" s="41" t="str">
        <f t="shared" si="33"/>
        <v>Neven – Vodopija – OK Varaždin</v>
      </c>
      <c r="J762" s="41" t="str">
        <f t="shared" si="34"/>
        <v>Neven – Vodopija – OK Varaždin</v>
      </c>
      <c r="L762" s="41" t="str">
        <f t="shared" si="35"/>
        <v>Neven – Vodopija</v>
      </c>
      <c r="N762" s="97"/>
      <c r="O762" s="98"/>
      <c r="P762" s="99"/>
    </row>
    <row r="763" spans="2:16" x14ac:dyDescent="0.25">
      <c r="B763" s="97">
        <v>1245</v>
      </c>
      <c r="C763" s="98" t="s">
        <v>2934</v>
      </c>
      <c r="D763" s="98" t="s">
        <v>3220</v>
      </c>
      <c r="E763" s="98" t="s">
        <v>432</v>
      </c>
      <c r="F763" s="99"/>
      <c r="H763" s="41" t="str">
        <f t="shared" si="33"/>
        <v>Rea – Vodopija – OK Varaždin</v>
      </c>
      <c r="J763" s="41" t="str">
        <f t="shared" si="34"/>
        <v>Rea – Vodopija – OK Varaždin</v>
      </c>
      <c r="L763" s="41" t="str">
        <f t="shared" si="35"/>
        <v>Rea – Vodopija</v>
      </c>
      <c r="N763" s="97"/>
      <c r="O763" s="98"/>
      <c r="P763" s="99"/>
    </row>
    <row r="764" spans="2:16" x14ac:dyDescent="0.25">
      <c r="B764" s="97">
        <v>1299</v>
      </c>
      <c r="C764" s="98" t="s">
        <v>3219</v>
      </c>
      <c r="D764" s="98" t="s">
        <v>3220</v>
      </c>
      <c r="E764" s="98" t="s">
        <v>432</v>
      </c>
      <c r="F764" s="99"/>
      <c r="H764" s="41" t="str">
        <f t="shared" si="33"/>
        <v>Zvonko – Vodopija – OK Varaždin</v>
      </c>
      <c r="J764" s="41" t="str">
        <f t="shared" si="34"/>
        <v>Zvonko – Vodopija – OK Varaždin</v>
      </c>
      <c r="L764" s="41" t="str">
        <f t="shared" si="35"/>
        <v>Zvonko – Vodopija</v>
      </c>
      <c r="N764" s="97"/>
      <c r="O764" s="98"/>
      <c r="P764" s="99"/>
    </row>
    <row r="765" spans="2:16" x14ac:dyDescent="0.25">
      <c r="B765" s="97">
        <v>1619</v>
      </c>
      <c r="C765" s="98" t="s">
        <v>2018</v>
      </c>
      <c r="D765" s="98" t="s">
        <v>3466</v>
      </c>
      <c r="E765" s="98" t="s">
        <v>432</v>
      </c>
      <c r="F765" s="99"/>
      <c r="H765" s="41" t="str">
        <f t="shared" si="33"/>
        <v>Sara – Vugrek – OK Varaždin</v>
      </c>
      <c r="J765" s="41" t="str">
        <f t="shared" si="34"/>
        <v>Sara – Vugrek – OK Varaždin</v>
      </c>
      <c r="L765" s="41" t="str">
        <f t="shared" si="35"/>
        <v>Sara – Vugrek</v>
      </c>
      <c r="N765" s="97"/>
      <c r="O765" s="98"/>
      <c r="P765" s="99"/>
    </row>
    <row r="766" spans="2:16" x14ac:dyDescent="0.25">
      <c r="B766" s="97">
        <v>1757</v>
      </c>
      <c r="C766" s="98" t="s">
        <v>3455</v>
      </c>
      <c r="D766" s="98" t="s">
        <v>3467</v>
      </c>
      <c r="E766" s="98" t="s">
        <v>432</v>
      </c>
      <c r="F766" s="99"/>
      <c r="H766" s="41" t="str">
        <f t="shared" si="33"/>
        <v>Emanuel – Vukovac – OK Varaždin</v>
      </c>
      <c r="J766" s="41" t="str">
        <f t="shared" si="34"/>
        <v>Emanuel – Vukovac – OK Varaždin</v>
      </c>
      <c r="L766" s="41" t="str">
        <f t="shared" si="35"/>
        <v>Emanuel – Vukovac</v>
      </c>
      <c r="N766" s="97"/>
      <c r="O766" s="98"/>
      <c r="P766" s="99"/>
    </row>
    <row r="767" spans="2:16" x14ac:dyDescent="0.25">
      <c r="B767" s="97">
        <v>1539</v>
      </c>
      <c r="C767" s="98" t="s">
        <v>1846</v>
      </c>
      <c r="D767" s="98" t="s">
        <v>1845</v>
      </c>
      <c r="E767" s="98" t="s">
        <v>432</v>
      </c>
      <c r="F767" s="99"/>
      <c r="H767" s="41" t="str">
        <f t="shared" si="33"/>
        <v>Fran – Zagrajski – OK Varaždin</v>
      </c>
      <c r="J767" s="41" t="str">
        <f t="shared" si="34"/>
        <v>Fran – Zagrajski – OK Varaždin</v>
      </c>
      <c r="L767" s="41" t="str">
        <f t="shared" si="35"/>
        <v>Fran – Zagrajski</v>
      </c>
      <c r="N767" s="97"/>
      <c r="O767" s="98"/>
      <c r="P767" s="99"/>
    </row>
    <row r="768" spans="2:16" x14ac:dyDescent="0.25">
      <c r="B768" s="97">
        <v>1197</v>
      </c>
      <c r="C768" s="98" t="s">
        <v>2363</v>
      </c>
      <c r="D768" s="98" t="s">
        <v>1845</v>
      </c>
      <c r="E768" s="98" t="s">
        <v>432</v>
      </c>
      <c r="F768" s="99"/>
      <c r="H768" s="41" t="str">
        <f t="shared" si="33"/>
        <v>Ivana – Zagrajski – OK Varaždin</v>
      </c>
      <c r="J768" s="41" t="str">
        <f t="shared" si="34"/>
        <v>Ivana – Zagrajski – OK Varaždin</v>
      </c>
      <c r="L768" s="41" t="str">
        <f t="shared" si="35"/>
        <v>Ivana – Zagrajski</v>
      </c>
      <c r="N768" s="97"/>
      <c r="O768" s="98"/>
      <c r="P768" s="99"/>
    </row>
    <row r="769" spans="2:16" x14ac:dyDescent="0.25">
      <c r="B769" s="97">
        <v>1255</v>
      </c>
      <c r="C769" s="98" t="s">
        <v>2310</v>
      </c>
      <c r="D769" s="98" t="s">
        <v>3468</v>
      </c>
      <c r="E769" s="98" t="s">
        <v>589</v>
      </c>
      <c r="F769" s="99" t="s">
        <v>2252</v>
      </c>
      <c r="H769" s="41" t="str">
        <f t="shared" si="33"/>
        <v>Petra – Abramović – OK Vihor – Ž21</v>
      </c>
      <c r="J769" s="41" t="str">
        <f t="shared" si="34"/>
        <v>Petra – Abramović – OK Vihor</v>
      </c>
      <c r="L769" s="41" t="str">
        <f t="shared" si="35"/>
        <v>Petra – Abramović</v>
      </c>
      <c r="N769" s="97"/>
      <c r="O769" s="98"/>
      <c r="P769" s="99"/>
    </row>
    <row r="770" spans="2:16" x14ac:dyDescent="0.25">
      <c r="B770" s="97">
        <v>1113</v>
      </c>
      <c r="C770" s="98" t="s">
        <v>2784</v>
      </c>
      <c r="D770" s="98" t="s">
        <v>3469</v>
      </c>
      <c r="E770" s="98" t="s">
        <v>589</v>
      </c>
      <c r="F770" s="99" t="s">
        <v>2252</v>
      </c>
      <c r="H770" s="41" t="str">
        <f t="shared" si="33"/>
        <v>Barbara – Arbanas – OK Vihor – Ž21</v>
      </c>
      <c r="J770" s="41" t="str">
        <f t="shared" si="34"/>
        <v>Barbara – Arbanas – OK Vihor</v>
      </c>
      <c r="L770" s="41" t="str">
        <f t="shared" si="35"/>
        <v>Barbara – Arbanas</v>
      </c>
      <c r="N770" s="97"/>
      <c r="O770" s="98"/>
      <c r="P770" s="99"/>
    </row>
    <row r="771" spans="2:16" x14ac:dyDescent="0.25">
      <c r="B771" s="97">
        <v>1006</v>
      </c>
      <c r="C771" s="98" t="s">
        <v>2915</v>
      </c>
      <c r="D771" s="98" t="s">
        <v>3470</v>
      </c>
      <c r="E771" s="98" t="s">
        <v>589</v>
      </c>
      <c r="F771" s="99"/>
      <c r="H771" s="41" t="str">
        <f t="shared" si="33"/>
        <v>Anamarija – Artić – OK Vihor</v>
      </c>
      <c r="J771" s="41" t="str">
        <f t="shared" si="34"/>
        <v>Anamarija – Artić – OK Vihor</v>
      </c>
      <c r="L771" s="41" t="str">
        <f t="shared" si="35"/>
        <v>Anamarija – Artić</v>
      </c>
      <c r="N771" s="97"/>
      <c r="O771" s="98"/>
      <c r="P771" s="99"/>
    </row>
    <row r="772" spans="2:16" x14ac:dyDescent="0.25">
      <c r="B772" s="97">
        <v>1796</v>
      </c>
      <c r="C772" s="98" t="s">
        <v>3471</v>
      </c>
      <c r="D772" s="98" t="s">
        <v>3472</v>
      </c>
      <c r="E772" s="98" t="s">
        <v>589</v>
      </c>
      <c r="F772" s="99"/>
      <c r="H772" s="41" t="str">
        <f t="shared" si="33"/>
        <v>Anna – Artyushenko – OK Vihor</v>
      </c>
      <c r="J772" s="41" t="str">
        <f t="shared" si="34"/>
        <v>Anna – Artyushenko – OK Vihor</v>
      </c>
      <c r="L772" s="41" t="str">
        <f t="shared" si="35"/>
        <v>Anna – Artyushenko</v>
      </c>
      <c r="N772" s="97"/>
      <c r="O772" s="98"/>
      <c r="P772" s="99"/>
    </row>
    <row r="773" spans="2:16" x14ac:dyDescent="0.25">
      <c r="B773" s="97">
        <v>1797</v>
      </c>
      <c r="C773" s="98" t="s">
        <v>3473</v>
      </c>
      <c r="D773" s="98" t="s">
        <v>3472</v>
      </c>
      <c r="E773" s="98" t="s">
        <v>589</v>
      </c>
      <c r="F773" s="99"/>
      <c r="H773" s="41" t="str">
        <f t="shared" si="33"/>
        <v>Irina – Artyushenko – OK Vihor</v>
      </c>
      <c r="J773" s="41" t="str">
        <f t="shared" si="34"/>
        <v>Irina – Artyushenko – OK Vihor</v>
      </c>
      <c r="L773" s="41" t="str">
        <f t="shared" si="35"/>
        <v>Irina – Artyushenko</v>
      </c>
      <c r="N773" s="97"/>
      <c r="O773" s="98"/>
      <c r="P773" s="99"/>
    </row>
    <row r="774" spans="2:16" x14ac:dyDescent="0.25">
      <c r="B774" s="97">
        <v>1795</v>
      </c>
      <c r="C774" s="98" t="s">
        <v>3474</v>
      </c>
      <c r="D774" s="98" t="s">
        <v>3472</v>
      </c>
      <c r="E774" s="98" t="s">
        <v>589</v>
      </c>
      <c r="F774" s="99"/>
      <c r="H774" s="41" t="str">
        <f t="shared" si="33"/>
        <v>Julia – Artyushenko – OK Vihor</v>
      </c>
      <c r="J774" s="41" t="str">
        <f t="shared" si="34"/>
        <v>Julia – Artyushenko – OK Vihor</v>
      </c>
      <c r="L774" s="41" t="str">
        <f t="shared" si="35"/>
        <v>Julia – Artyushenko</v>
      </c>
      <c r="N774" s="97"/>
      <c r="O774" s="98"/>
      <c r="P774" s="99"/>
    </row>
    <row r="775" spans="2:16" x14ac:dyDescent="0.25">
      <c r="B775" s="97">
        <v>1691</v>
      </c>
      <c r="C775" s="98" t="s">
        <v>2906</v>
      </c>
      <c r="D775" s="98" t="s">
        <v>3475</v>
      </c>
      <c r="E775" s="98" t="s">
        <v>589</v>
      </c>
      <c r="F775" s="99"/>
      <c r="H775" s="41" t="str">
        <f t="shared" si="33"/>
        <v>Goran – Babić – OK Vihor</v>
      </c>
      <c r="J775" s="41" t="str">
        <f t="shared" si="34"/>
        <v>Goran – Babić – OK Vihor</v>
      </c>
      <c r="L775" s="41" t="str">
        <f t="shared" si="35"/>
        <v>Goran – Babić</v>
      </c>
      <c r="N775" s="97"/>
      <c r="O775" s="98"/>
      <c r="P775" s="99"/>
    </row>
    <row r="776" spans="2:16" x14ac:dyDescent="0.25">
      <c r="B776" s="97">
        <v>1690</v>
      </c>
      <c r="C776" s="98" t="s">
        <v>2271</v>
      </c>
      <c r="D776" s="98" t="s">
        <v>3475</v>
      </c>
      <c r="E776" s="98" t="s">
        <v>589</v>
      </c>
      <c r="F776" s="99"/>
      <c r="H776" s="41" t="str">
        <f t="shared" si="33"/>
        <v>Kristina – Babić – OK Vihor</v>
      </c>
      <c r="J776" s="41" t="str">
        <f t="shared" si="34"/>
        <v>Kristina – Babić – OK Vihor</v>
      </c>
      <c r="L776" s="41" t="str">
        <f t="shared" si="35"/>
        <v>Kristina – Babić</v>
      </c>
      <c r="N776" s="97"/>
      <c r="O776" s="98"/>
      <c r="P776" s="99"/>
    </row>
    <row r="777" spans="2:16" x14ac:dyDescent="0.25">
      <c r="B777" s="97">
        <v>1692</v>
      </c>
      <c r="C777" s="98" t="s">
        <v>3410</v>
      </c>
      <c r="D777" s="98" t="s">
        <v>3475</v>
      </c>
      <c r="E777" s="98" t="s">
        <v>589</v>
      </c>
      <c r="F777" s="99"/>
      <c r="H777" s="41" t="str">
        <f t="shared" si="33"/>
        <v>Stjepan – Babić – OK Vihor</v>
      </c>
      <c r="J777" s="41" t="str">
        <f t="shared" si="34"/>
        <v>Stjepan – Babić – OK Vihor</v>
      </c>
      <c r="L777" s="41" t="str">
        <f t="shared" si="35"/>
        <v>Stjepan – Babić</v>
      </c>
      <c r="N777" s="97"/>
      <c r="O777" s="98"/>
      <c r="P777" s="99"/>
    </row>
    <row r="778" spans="2:16" x14ac:dyDescent="0.25">
      <c r="B778" s="97">
        <v>1693</v>
      </c>
      <c r="C778" s="98" t="s">
        <v>1266</v>
      </c>
      <c r="D778" s="98" t="s">
        <v>3476</v>
      </c>
      <c r="E778" s="98" t="s">
        <v>589</v>
      </c>
      <c r="F778" s="99"/>
      <c r="H778" s="41" t="str">
        <f t="shared" si="33"/>
        <v>Frane – Baće – OK Vihor</v>
      </c>
      <c r="J778" s="41" t="str">
        <f t="shared" si="34"/>
        <v>Frane – Baće – OK Vihor</v>
      </c>
      <c r="L778" s="41" t="str">
        <f t="shared" si="35"/>
        <v>Frane – Baće</v>
      </c>
      <c r="N778" s="97"/>
      <c r="O778" s="98"/>
      <c r="P778" s="99"/>
    </row>
    <row r="779" spans="2:16" x14ac:dyDescent="0.25">
      <c r="B779" s="97">
        <v>1055</v>
      </c>
      <c r="C779" s="98" t="s">
        <v>2057</v>
      </c>
      <c r="D779" s="98" t="s">
        <v>2056</v>
      </c>
      <c r="E779" s="98" t="s">
        <v>589</v>
      </c>
      <c r="F779" s="99" t="s">
        <v>2009</v>
      </c>
      <c r="H779" s="41" t="str">
        <f t="shared" ref="H779:H842" si="36">IF(C779="","",C779) &amp; IF(D779="",""," – " &amp; D779) &amp; IF(E779="",""," – " &amp; E779) &amp; IF(F779="",""," – " &amp; F779)</f>
        <v>Luna – Bajrektarević – OK Vihor – Ž12</v>
      </c>
      <c r="J779" s="41" t="str">
        <f t="shared" ref="J779:J842" si="37">IF(C779="","",C779) &amp; IF(D779="",""," – " &amp; D779) &amp; IF(E779="",""," – " &amp; E779)</f>
        <v>Luna – Bajrektarević – OK Vihor</v>
      </c>
      <c r="L779" s="41" t="str">
        <f t="shared" ref="L779:L842" si="38">IF(C779="","",C779) &amp; IF(D779="",""," – " &amp; D779)</f>
        <v>Luna – Bajrektarević</v>
      </c>
      <c r="N779" s="97"/>
      <c r="O779" s="98"/>
      <c r="P779" s="99"/>
    </row>
    <row r="780" spans="2:16" x14ac:dyDescent="0.25">
      <c r="B780" s="97">
        <v>1881</v>
      </c>
      <c r="C780" s="98" t="s">
        <v>2414</v>
      </c>
      <c r="D780" s="98" t="s">
        <v>3477</v>
      </c>
      <c r="E780" s="98" t="s">
        <v>589</v>
      </c>
      <c r="F780" s="99" t="s">
        <v>2252</v>
      </c>
      <c r="H780" s="41" t="str">
        <f t="shared" si="36"/>
        <v>Iva – Balaž – OK Vihor – Ž21</v>
      </c>
      <c r="J780" s="41" t="str">
        <f t="shared" si="37"/>
        <v>Iva – Balaž – OK Vihor</v>
      </c>
      <c r="L780" s="41" t="str">
        <f t="shared" si="38"/>
        <v>Iva – Balaž</v>
      </c>
      <c r="N780" s="97"/>
      <c r="O780" s="98"/>
      <c r="P780" s="99"/>
    </row>
    <row r="781" spans="2:16" x14ac:dyDescent="0.25">
      <c r="B781" s="97">
        <v>1811</v>
      </c>
      <c r="C781" s="98" t="s">
        <v>2262</v>
      </c>
      <c r="D781" s="98" t="s">
        <v>3478</v>
      </c>
      <c r="E781" s="98" t="s">
        <v>589</v>
      </c>
      <c r="F781" s="99"/>
      <c r="H781" s="41" t="str">
        <f t="shared" si="36"/>
        <v>Antonija – Banovic – OK Vihor</v>
      </c>
      <c r="J781" s="41" t="str">
        <f t="shared" si="37"/>
        <v>Antonija – Banovic – OK Vihor</v>
      </c>
      <c r="L781" s="41" t="str">
        <f t="shared" si="38"/>
        <v>Antonija – Banovic</v>
      </c>
      <c r="N781" s="97"/>
      <c r="O781" s="98"/>
      <c r="P781" s="99"/>
    </row>
    <row r="782" spans="2:16" x14ac:dyDescent="0.25">
      <c r="B782" s="97">
        <v>1882</v>
      </c>
      <c r="C782" s="98" t="s">
        <v>1123</v>
      </c>
      <c r="D782" s="98" t="s">
        <v>3479</v>
      </c>
      <c r="E782" s="98" t="s">
        <v>589</v>
      </c>
      <c r="F782" s="99" t="s">
        <v>864</v>
      </c>
      <c r="H782" s="41" t="str">
        <f t="shared" si="36"/>
        <v>Kristijan – Barišić – OK Vihor – M21</v>
      </c>
      <c r="J782" s="41" t="str">
        <f t="shared" si="37"/>
        <v>Kristijan – Barišić – OK Vihor</v>
      </c>
      <c r="L782" s="41" t="str">
        <f t="shared" si="38"/>
        <v>Kristijan – Barišić</v>
      </c>
      <c r="N782" s="97"/>
      <c r="O782" s="98"/>
      <c r="P782" s="99"/>
    </row>
    <row r="783" spans="2:16" x14ac:dyDescent="0.25">
      <c r="B783" s="97">
        <v>1380</v>
      </c>
      <c r="C783" s="98" t="s">
        <v>2097</v>
      </c>
      <c r="D783" s="98" t="s">
        <v>3480</v>
      </c>
      <c r="E783" s="98" t="s">
        <v>589</v>
      </c>
      <c r="F783" s="99"/>
      <c r="H783" s="41" t="str">
        <f t="shared" si="36"/>
        <v>Ana – Batinović – OK Vihor</v>
      </c>
      <c r="J783" s="41" t="str">
        <f t="shared" si="37"/>
        <v>Ana – Batinović – OK Vihor</v>
      </c>
      <c r="L783" s="41" t="str">
        <f t="shared" si="38"/>
        <v>Ana – Batinović</v>
      </c>
      <c r="N783" s="97"/>
      <c r="O783" s="98"/>
      <c r="P783" s="99"/>
    </row>
    <row r="784" spans="2:16" x14ac:dyDescent="0.25">
      <c r="B784" s="97">
        <v>2188</v>
      </c>
      <c r="C784" s="98" t="s">
        <v>1859</v>
      </c>
      <c r="D784" s="98" t="s">
        <v>1858</v>
      </c>
      <c r="E784" s="98" t="s">
        <v>589</v>
      </c>
      <c r="F784" s="99"/>
      <c r="H784" s="41" t="str">
        <f t="shared" si="36"/>
        <v>Sven – Belas – OK Vihor</v>
      </c>
      <c r="J784" s="41" t="str">
        <f t="shared" si="37"/>
        <v>Sven – Belas – OK Vihor</v>
      </c>
      <c r="L784" s="41" t="str">
        <f t="shared" si="38"/>
        <v>Sven – Belas</v>
      </c>
      <c r="N784" s="97"/>
      <c r="O784" s="98"/>
      <c r="P784" s="99"/>
    </row>
    <row r="785" spans="2:16" x14ac:dyDescent="0.25">
      <c r="B785" s="97">
        <v>1048</v>
      </c>
      <c r="C785" s="98" t="s">
        <v>2271</v>
      </c>
      <c r="D785" s="98" t="s">
        <v>3481</v>
      </c>
      <c r="E785" s="98" t="s">
        <v>589</v>
      </c>
      <c r="F785" s="99"/>
      <c r="H785" s="41" t="str">
        <f t="shared" si="36"/>
        <v>Kristina – Beljan – OK Vihor</v>
      </c>
      <c r="J785" s="41" t="str">
        <f t="shared" si="37"/>
        <v>Kristina – Beljan – OK Vihor</v>
      </c>
      <c r="L785" s="41" t="str">
        <f t="shared" si="38"/>
        <v>Kristina – Beljan</v>
      </c>
      <c r="N785" s="97"/>
      <c r="O785" s="98"/>
      <c r="P785" s="99"/>
    </row>
    <row r="786" spans="2:16" x14ac:dyDescent="0.25">
      <c r="B786" s="97">
        <v>1748</v>
      </c>
      <c r="C786" s="98" t="s">
        <v>3482</v>
      </c>
      <c r="D786" s="98" t="s">
        <v>2968</v>
      </c>
      <c r="E786" s="98" t="s">
        <v>589</v>
      </c>
      <c r="F786" s="99"/>
      <c r="H786" s="41" t="str">
        <f t="shared" si="36"/>
        <v>Filipa – Beroš – OK Vihor</v>
      </c>
      <c r="J786" s="41" t="str">
        <f t="shared" si="37"/>
        <v>Filipa – Beroš – OK Vihor</v>
      </c>
      <c r="L786" s="41" t="str">
        <f t="shared" si="38"/>
        <v>Filipa – Beroš</v>
      </c>
      <c r="N786" s="97"/>
      <c r="O786" s="98"/>
      <c r="P786" s="99"/>
    </row>
    <row r="787" spans="2:16" x14ac:dyDescent="0.25">
      <c r="B787" s="97">
        <v>1333</v>
      </c>
      <c r="C787" s="98" t="s">
        <v>1777</v>
      </c>
      <c r="D787" s="98" t="s">
        <v>3483</v>
      </c>
      <c r="E787" s="98" t="s">
        <v>589</v>
      </c>
      <c r="F787" s="99" t="s">
        <v>1313</v>
      </c>
      <c r="H787" s="41" t="str">
        <f t="shared" si="36"/>
        <v>Ivica – Bertol – OK Vihor – M35</v>
      </c>
      <c r="J787" s="41" t="str">
        <f t="shared" si="37"/>
        <v>Ivica – Bertol – OK Vihor</v>
      </c>
      <c r="L787" s="41" t="str">
        <f t="shared" si="38"/>
        <v>Ivica – Bertol</v>
      </c>
      <c r="N787" s="97"/>
      <c r="O787" s="98"/>
      <c r="P787" s="99"/>
    </row>
    <row r="788" spans="2:16" x14ac:dyDescent="0.25">
      <c r="B788" s="97">
        <v>1009</v>
      </c>
      <c r="C788" s="98" t="s">
        <v>3484</v>
      </c>
      <c r="D788" s="98" t="s">
        <v>3485</v>
      </c>
      <c r="E788" s="98" t="s">
        <v>589</v>
      </c>
      <c r="F788" s="99"/>
      <c r="H788" s="41" t="str">
        <f t="shared" si="36"/>
        <v>Anita – Bilandžić – OK Vihor</v>
      </c>
      <c r="J788" s="41" t="str">
        <f t="shared" si="37"/>
        <v>Anita – Bilandžić – OK Vihor</v>
      </c>
      <c r="L788" s="41" t="str">
        <f t="shared" si="38"/>
        <v>Anita – Bilandžić</v>
      </c>
      <c r="N788" s="97"/>
      <c r="O788" s="98"/>
      <c r="P788" s="99"/>
    </row>
    <row r="789" spans="2:16" x14ac:dyDescent="0.25">
      <c r="B789" s="97">
        <v>1373</v>
      </c>
      <c r="C789" s="98" t="s">
        <v>3486</v>
      </c>
      <c r="D789" s="98" t="s">
        <v>3487</v>
      </c>
      <c r="E789" s="98" t="s">
        <v>589</v>
      </c>
      <c r="F789" s="99" t="s">
        <v>387</v>
      </c>
      <c r="H789" s="41" t="str">
        <f t="shared" si="36"/>
        <v>Maks – Bjelajac – OK Vihor – M12</v>
      </c>
      <c r="J789" s="41" t="str">
        <f t="shared" si="37"/>
        <v>Maks – Bjelajac – OK Vihor</v>
      </c>
      <c r="L789" s="41" t="str">
        <f t="shared" si="38"/>
        <v>Maks – Bjelajac</v>
      </c>
      <c r="N789" s="97"/>
      <c r="O789" s="98"/>
      <c r="P789" s="99"/>
    </row>
    <row r="790" spans="2:16" x14ac:dyDescent="0.25">
      <c r="B790" s="97">
        <v>1883</v>
      </c>
      <c r="C790" s="98" t="s">
        <v>2784</v>
      </c>
      <c r="D790" s="98" t="s">
        <v>3488</v>
      </c>
      <c r="E790" s="98" t="s">
        <v>589</v>
      </c>
      <c r="F790" s="99" t="s">
        <v>2252</v>
      </c>
      <c r="H790" s="41" t="str">
        <f t="shared" si="36"/>
        <v>Barbara – Bjeliš – OK Vihor – Ž21</v>
      </c>
      <c r="J790" s="41" t="str">
        <f t="shared" si="37"/>
        <v>Barbara – Bjeliš – OK Vihor</v>
      </c>
      <c r="L790" s="41" t="str">
        <f t="shared" si="38"/>
        <v>Barbara – Bjeliš</v>
      </c>
      <c r="N790" s="97"/>
      <c r="O790" s="98"/>
      <c r="P790" s="99"/>
    </row>
    <row r="791" spans="2:16" x14ac:dyDescent="0.25">
      <c r="B791" s="97">
        <v>1352</v>
      </c>
      <c r="C791" s="98" t="s">
        <v>2949</v>
      </c>
      <c r="D791" s="98" t="s">
        <v>3489</v>
      </c>
      <c r="E791" s="98" t="s">
        <v>589</v>
      </c>
      <c r="F791" s="99" t="s">
        <v>1313</v>
      </c>
      <c r="H791" s="41" t="str">
        <f t="shared" si="36"/>
        <v>Bruno – Blažinč – OK Vihor – M35</v>
      </c>
      <c r="J791" s="41" t="str">
        <f t="shared" si="37"/>
        <v>Bruno – Blažinč – OK Vihor</v>
      </c>
      <c r="L791" s="41" t="str">
        <f t="shared" si="38"/>
        <v>Bruno – Blažinč</v>
      </c>
      <c r="N791" s="97"/>
      <c r="O791" s="98"/>
      <c r="P791" s="99"/>
    </row>
    <row r="792" spans="2:16" x14ac:dyDescent="0.25">
      <c r="B792" s="97">
        <v>1474</v>
      </c>
      <c r="C792" s="98" t="s">
        <v>846</v>
      </c>
      <c r="D792" s="98" t="s">
        <v>3490</v>
      </c>
      <c r="E792" s="98" t="s">
        <v>589</v>
      </c>
      <c r="F792" s="99" t="s">
        <v>864</v>
      </c>
      <c r="H792" s="41" t="str">
        <f t="shared" si="36"/>
        <v>Karlo – Borisavljević – OK Vihor – M21</v>
      </c>
      <c r="J792" s="41" t="str">
        <f t="shared" si="37"/>
        <v>Karlo – Borisavljević – OK Vihor</v>
      </c>
      <c r="L792" s="41" t="str">
        <f t="shared" si="38"/>
        <v>Karlo – Borisavljević</v>
      </c>
      <c r="N792" s="97"/>
      <c r="O792" s="98"/>
      <c r="P792" s="99"/>
    </row>
    <row r="793" spans="2:16" x14ac:dyDescent="0.25">
      <c r="B793" s="97">
        <v>1880</v>
      </c>
      <c r="C793" s="98" t="s">
        <v>3491</v>
      </c>
      <c r="D793" s="98" t="s">
        <v>3492</v>
      </c>
      <c r="E793" s="98" t="s">
        <v>589</v>
      </c>
      <c r="F793" s="99" t="s">
        <v>619</v>
      </c>
      <c r="H793" s="41" t="str">
        <f t="shared" si="36"/>
        <v>Bako – Botond – OK Vihor – M16</v>
      </c>
      <c r="J793" s="41" t="str">
        <f t="shared" si="37"/>
        <v>Bako – Botond – OK Vihor</v>
      </c>
      <c r="L793" s="41" t="str">
        <f t="shared" si="38"/>
        <v>Bako – Botond</v>
      </c>
      <c r="N793" s="97"/>
      <c r="O793" s="98"/>
      <c r="P793" s="99"/>
    </row>
    <row r="794" spans="2:16" x14ac:dyDescent="0.25">
      <c r="B794" s="97">
        <v>1003</v>
      </c>
      <c r="C794" s="98" t="s">
        <v>3493</v>
      </c>
      <c r="D794" s="98" t="s">
        <v>3494</v>
      </c>
      <c r="E794" s="98" t="s">
        <v>589</v>
      </c>
      <c r="F794" s="99"/>
      <c r="H794" s="41" t="str">
        <f t="shared" si="36"/>
        <v>Aleksandar – Brborović – OK Vihor</v>
      </c>
      <c r="J794" s="41" t="str">
        <f t="shared" si="37"/>
        <v>Aleksandar – Brborović – OK Vihor</v>
      </c>
      <c r="L794" s="41" t="str">
        <f t="shared" si="38"/>
        <v>Aleksandar – Brborović</v>
      </c>
      <c r="N794" s="97"/>
      <c r="O794" s="98"/>
      <c r="P794" s="99"/>
    </row>
    <row r="795" spans="2:16" x14ac:dyDescent="0.25">
      <c r="B795" s="97">
        <v>1199</v>
      </c>
      <c r="C795" s="98" t="s">
        <v>2402</v>
      </c>
      <c r="D795" s="98" t="s">
        <v>3495</v>
      </c>
      <c r="E795" s="98" t="s">
        <v>589</v>
      </c>
      <c r="F795" s="99" t="s">
        <v>2463</v>
      </c>
      <c r="H795" s="41" t="str">
        <f t="shared" si="36"/>
        <v>Aleksandra – Brezovečki Biđin – OK Vihor – Ž45</v>
      </c>
      <c r="J795" s="41" t="str">
        <f t="shared" si="37"/>
        <v>Aleksandra – Brezovečki Biđin – OK Vihor</v>
      </c>
      <c r="L795" s="41" t="str">
        <f t="shared" si="38"/>
        <v>Aleksandra – Brezovečki Biđin</v>
      </c>
      <c r="N795" s="97"/>
      <c r="O795" s="98"/>
      <c r="P795" s="99"/>
    </row>
    <row r="796" spans="2:16" x14ac:dyDescent="0.25">
      <c r="B796" s="97">
        <v>1884</v>
      </c>
      <c r="C796" s="98" t="s">
        <v>1101</v>
      </c>
      <c r="D796" s="98" t="s">
        <v>3496</v>
      </c>
      <c r="E796" s="98" t="s">
        <v>589</v>
      </c>
      <c r="F796" s="99" t="s">
        <v>1488</v>
      </c>
      <c r="H796" s="41" t="str">
        <f t="shared" si="36"/>
        <v>Tomislav – Burgund – OK Vihor – M45</v>
      </c>
      <c r="J796" s="41" t="str">
        <f t="shared" si="37"/>
        <v>Tomislav – Burgund – OK Vihor</v>
      </c>
      <c r="L796" s="41" t="str">
        <f t="shared" si="38"/>
        <v>Tomislav – Burgund</v>
      </c>
      <c r="N796" s="97"/>
      <c r="O796" s="98"/>
      <c r="P796" s="99"/>
    </row>
    <row r="797" spans="2:16" x14ac:dyDescent="0.25">
      <c r="B797" s="97">
        <v>1444</v>
      </c>
      <c r="C797" s="98" t="s">
        <v>717</v>
      </c>
      <c r="D797" s="98" t="s">
        <v>3497</v>
      </c>
      <c r="E797" s="98" t="s">
        <v>589</v>
      </c>
      <c r="F797" s="99" t="s">
        <v>1614</v>
      </c>
      <c r="H797" s="41" t="str">
        <f t="shared" si="36"/>
        <v>Patrick – Burton – OK Vihor – M55</v>
      </c>
      <c r="J797" s="41" t="str">
        <f t="shared" si="37"/>
        <v>Patrick – Burton – OK Vihor</v>
      </c>
      <c r="L797" s="41" t="str">
        <f t="shared" si="38"/>
        <v>Patrick – Burton</v>
      </c>
      <c r="N797" s="97"/>
      <c r="O797" s="98"/>
      <c r="P797" s="99"/>
    </row>
    <row r="798" spans="2:16" x14ac:dyDescent="0.25">
      <c r="B798" s="97">
        <v>1005</v>
      </c>
      <c r="C798" s="98" t="s">
        <v>3498</v>
      </c>
      <c r="D798" s="98" t="s">
        <v>3499</v>
      </c>
      <c r="E798" s="98" t="s">
        <v>589</v>
      </c>
      <c r="F798" s="99" t="s">
        <v>2252</v>
      </c>
      <c r="H798" s="41" t="str">
        <f t="shared" si="36"/>
        <v>Alma – Cacan – OK Vihor – Ž21</v>
      </c>
      <c r="J798" s="41" t="str">
        <f t="shared" si="37"/>
        <v>Alma – Cacan – OK Vihor</v>
      </c>
      <c r="L798" s="41" t="str">
        <f t="shared" si="38"/>
        <v>Alma – Cacan</v>
      </c>
      <c r="N798" s="97"/>
      <c r="O798" s="98"/>
      <c r="P798" s="99"/>
    </row>
    <row r="799" spans="2:16" x14ac:dyDescent="0.25">
      <c r="B799" s="97">
        <v>1063</v>
      </c>
      <c r="C799" s="98" t="s">
        <v>3500</v>
      </c>
      <c r="D799" s="98" t="s">
        <v>3501</v>
      </c>
      <c r="E799" s="98" t="s">
        <v>589</v>
      </c>
      <c r="F799" s="99" t="s">
        <v>2333</v>
      </c>
      <c r="H799" s="41" t="str">
        <f t="shared" si="36"/>
        <v>Lovorka – Čaja – OK Vihor – Ž35</v>
      </c>
      <c r="J799" s="41" t="str">
        <f t="shared" si="37"/>
        <v>Lovorka – Čaja – OK Vihor</v>
      </c>
      <c r="L799" s="41" t="str">
        <f t="shared" si="38"/>
        <v>Lovorka – Čaja</v>
      </c>
      <c r="N799" s="97"/>
      <c r="O799" s="98"/>
      <c r="P799" s="99"/>
    </row>
    <row r="800" spans="2:16" x14ac:dyDescent="0.25">
      <c r="B800" s="97">
        <v>1330</v>
      </c>
      <c r="C800" s="98" t="s">
        <v>3502</v>
      </c>
      <c r="D800" s="98" t="s">
        <v>3503</v>
      </c>
      <c r="E800" s="98" t="s">
        <v>589</v>
      </c>
      <c r="F800" s="99" t="s">
        <v>2333</v>
      </c>
      <c r="H800" s="41" t="str">
        <f t="shared" si="36"/>
        <v>Violeta – Čalić – OK Vihor – Ž35</v>
      </c>
      <c r="J800" s="41" t="str">
        <f t="shared" si="37"/>
        <v>Violeta – Čalić – OK Vihor</v>
      </c>
      <c r="L800" s="41" t="str">
        <f t="shared" si="38"/>
        <v>Violeta – Čalić</v>
      </c>
      <c r="N800" s="97"/>
      <c r="O800" s="98"/>
      <c r="P800" s="99"/>
    </row>
    <row r="801" spans="2:16" x14ac:dyDescent="0.25">
      <c r="B801" s="97">
        <v>1023</v>
      </c>
      <c r="C801" s="98" t="s">
        <v>2504</v>
      </c>
      <c r="D801" s="98" t="s">
        <v>3504</v>
      </c>
      <c r="E801" s="98" t="s">
        <v>589</v>
      </c>
      <c r="F801" s="99"/>
      <c r="H801" s="41" t="str">
        <f t="shared" si="36"/>
        <v>Mirjana – Čavlina – OK Vihor</v>
      </c>
      <c r="J801" s="41" t="str">
        <f t="shared" si="37"/>
        <v>Mirjana – Čavlina – OK Vihor</v>
      </c>
      <c r="L801" s="41" t="str">
        <f t="shared" si="38"/>
        <v>Mirjana – Čavlina</v>
      </c>
      <c r="N801" s="97"/>
      <c r="O801" s="98"/>
      <c r="P801" s="99"/>
    </row>
    <row r="802" spans="2:16" x14ac:dyDescent="0.25">
      <c r="B802" s="97">
        <v>1123</v>
      </c>
      <c r="C802" s="98" t="s">
        <v>3505</v>
      </c>
      <c r="D802" s="98" t="s">
        <v>3506</v>
      </c>
      <c r="E802" s="98" t="s">
        <v>589</v>
      </c>
      <c r="F802" s="99" t="s">
        <v>2463</v>
      </c>
      <c r="H802" s="41" t="str">
        <f t="shared" si="36"/>
        <v>Magdalena – Čečura – OK Vihor – Ž45</v>
      </c>
      <c r="J802" s="41" t="str">
        <f t="shared" si="37"/>
        <v>Magdalena – Čečura – OK Vihor</v>
      </c>
      <c r="L802" s="41" t="str">
        <f t="shared" si="38"/>
        <v>Magdalena – Čečura</v>
      </c>
      <c r="N802" s="97"/>
      <c r="O802" s="98"/>
      <c r="P802" s="99"/>
    </row>
    <row r="803" spans="2:16" x14ac:dyDescent="0.25">
      <c r="B803" s="97">
        <v>1071</v>
      </c>
      <c r="C803" s="98" t="s">
        <v>3507</v>
      </c>
      <c r="D803" s="98" t="s">
        <v>3508</v>
      </c>
      <c r="E803" s="98" t="s">
        <v>589</v>
      </c>
      <c r="F803" s="99" t="s">
        <v>864</v>
      </c>
      <c r="H803" s="41" t="str">
        <f t="shared" si="36"/>
        <v>Oleg – Celić – OK Vihor – M21</v>
      </c>
      <c r="J803" s="41" t="str">
        <f t="shared" si="37"/>
        <v>Oleg – Celić – OK Vihor</v>
      </c>
      <c r="L803" s="41" t="str">
        <f t="shared" si="38"/>
        <v>Oleg – Celić</v>
      </c>
      <c r="N803" s="97"/>
      <c r="O803" s="98"/>
      <c r="P803" s="99"/>
    </row>
    <row r="804" spans="2:16" x14ac:dyDescent="0.25">
      <c r="B804" s="97">
        <v>1914</v>
      </c>
      <c r="C804" s="98" t="s">
        <v>1649</v>
      </c>
      <c r="D804" s="98" t="s">
        <v>3509</v>
      </c>
      <c r="E804" s="98" t="s">
        <v>589</v>
      </c>
      <c r="F804" s="99"/>
      <c r="H804" s="41" t="str">
        <f t="shared" si="36"/>
        <v>Dražen – Cenčić – OK Vihor</v>
      </c>
      <c r="J804" s="41" t="str">
        <f t="shared" si="37"/>
        <v>Dražen – Cenčić – OK Vihor</v>
      </c>
      <c r="L804" s="41" t="str">
        <f t="shared" si="38"/>
        <v>Dražen – Cenčić</v>
      </c>
      <c r="N804" s="97"/>
      <c r="O804" s="98"/>
      <c r="P804" s="99"/>
    </row>
    <row r="805" spans="2:16" x14ac:dyDescent="0.25">
      <c r="B805" s="97">
        <v>1339</v>
      </c>
      <c r="C805" s="98" t="s">
        <v>564</v>
      </c>
      <c r="D805" s="98" t="s">
        <v>3510</v>
      </c>
      <c r="E805" s="98" t="s">
        <v>589</v>
      </c>
      <c r="F805" s="99" t="s">
        <v>864</v>
      </c>
      <c r="H805" s="41" t="str">
        <f t="shared" si="36"/>
        <v>Filip – Cesar – OK Vihor – M21</v>
      </c>
      <c r="J805" s="41" t="str">
        <f t="shared" si="37"/>
        <v>Filip – Cesar – OK Vihor</v>
      </c>
      <c r="L805" s="41" t="str">
        <f t="shared" si="38"/>
        <v>Filip – Cesar</v>
      </c>
      <c r="N805" s="97"/>
      <c r="O805" s="98"/>
      <c r="P805" s="99"/>
    </row>
    <row r="806" spans="2:16" x14ac:dyDescent="0.25">
      <c r="B806" s="97">
        <v>1916</v>
      </c>
      <c r="C806" s="98" t="s">
        <v>3511</v>
      </c>
      <c r="D806" s="98" t="s">
        <v>1868</v>
      </c>
      <c r="E806" s="98" t="s">
        <v>589</v>
      </c>
      <c r="F806" s="99" t="s">
        <v>1488</v>
      </c>
      <c r="H806" s="41" t="str">
        <f t="shared" si="36"/>
        <v>Dinko – Ćetković – OK Vihor – M45</v>
      </c>
      <c r="J806" s="41" t="str">
        <f t="shared" si="37"/>
        <v>Dinko – Ćetković – OK Vihor</v>
      </c>
      <c r="L806" s="41" t="str">
        <f t="shared" si="38"/>
        <v>Dinko – Ćetković</v>
      </c>
      <c r="N806" s="97"/>
      <c r="O806" s="98"/>
      <c r="P806" s="99"/>
    </row>
    <row r="807" spans="2:16" x14ac:dyDescent="0.25">
      <c r="B807" s="97">
        <v>1814</v>
      </c>
      <c r="C807" s="98" t="s">
        <v>3439</v>
      </c>
      <c r="D807" s="98" t="s">
        <v>3512</v>
      </c>
      <c r="E807" s="98" t="s">
        <v>589</v>
      </c>
      <c r="F807" s="99"/>
      <c r="H807" s="41" t="str">
        <f t="shared" si="36"/>
        <v>Vesna – Ciglar Kovač – OK Vihor</v>
      </c>
      <c r="J807" s="41" t="str">
        <f t="shared" si="37"/>
        <v>Vesna – Ciglar Kovač – OK Vihor</v>
      </c>
      <c r="L807" s="41" t="str">
        <f t="shared" si="38"/>
        <v>Vesna – Ciglar Kovač</v>
      </c>
      <c r="N807" s="97"/>
      <c r="O807" s="98"/>
      <c r="P807" s="99"/>
    </row>
    <row r="808" spans="2:16" x14ac:dyDescent="0.25">
      <c r="B808" s="97">
        <v>1915</v>
      </c>
      <c r="C808" s="98" t="s">
        <v>3513</v>
      </c>
      <c r="D808" s="98" t="s">
        <v>3514</v>
      </c>
      <c r="E808" s="98" t="s">
        <v>589</v>
      </c>
      <c r="F808" s="99" t="s">
        <v>1313</v>
      </c>
      <c r="H808" s="41" t="str">
        <f t="shared" si="36"/>
        <v>Jurica – Cimperšak Žigrović – OK Vihor – M35</v>
      </c>
      <c r="J808" s="41" t="str">
        <f t="shared" si="37"/>
        <v>Jurica – Cimperšak Žigrović – OK Vihor</v>
      </c>
      <c r="L808" s="41" t="str">
        <f t="shared" si="38"/>
        <v>Jurica – Cimperšak Žigrović</v>
      </c>
      <c r="N808" s="97"/>
      <c r="O808" s="98"/>
      <c r="P808" s="99"/>
    </row>
    <row r="809" spans="2:16" x14ac:dyDescent="0.25">
      <c r="B809" s="97">
        <v>1885</v>
      </c>
      <c r="C809" s="98" t="s">
        <v>3515</v>
      </c>
      <c r="D809" s="98" t="s">
        <v>3516</v>
      </c>
      <c r="E809" s="98" t="s">
        <v>589</v>
      </c>
      <c r="F809" s="99" t="s">
        <v>1488</v>
      </c>
      <c r="H809" s="41" t="str">
        <f t="shared" si="36"/>
        <v>Zoran – Ćorić – OK Vihor – M45</v>
      </c>
      <c r="J809" s="41" t="str">
        <f t="shared" si="37"/>
        <v>Zoran – Ćorić – OK Vihor</v>
      </c>
      <c r="L809" s="41" t="str">
        <f t="shared" si="38"/>
        <v>Zoran – Ćorić</v>
      </c>
      <c r="N809" s="97"/>
      <c r="O809" s="98"/>
      <c r="P809" s="99"/>
    </row>
    <row r="810" spans="2:16" x14ac:dyDescent="0.25">
      <c r="B810" s="97">
        <v>1253</v>
      </c>
      <c r="C810" s="98" t="s">
        <v>3067</v>
      </c>
      <c r="D810" s="98" t="s">
        <v>3347</v>
      </c>
      <c r="E810" s="98" t="s">
        <v>589</v>
      </c>
      <c r="F810" s="99" t="s">
        <v>1614</v>
      </c>
      <c r="H810" s="41" t="str">
        <f t="shared" si="36"/>
        <v>Zdravko – Crnković – OK Vihor – M55</v>
      </c>
      <c r="J810" s="41" t="str">
        <f t="shared" si="37"/>
        <v>Zdravko – Crnković – OK Vihor</v>
      </c>
      <c r="L810" s="41" t="str">
        <f t="shared" si="38"/>
        <v>Zdravko – Crnković</v>
      </c>
      <c r="N810" s="97"/>
      <c r="O810" s="98"/>
      <c r="P810" s="99"/>
    </row>
    <row r="811" spans="2:16" x14ac:dyDescent="0.25">
      <c r="B811" s="97">
        <v>1809</v>
      </c>
      <c r="C811" s="98" t="s">
        <v>2479</v>
      </c>
      <c r="D811" s="98" t="s">
        <v>3517</v>
      </c>
      <c r="E811" s="98" t="s">
        <v>589</v>
      </c>
      <c r="F811" s="99"/>
      <c r="H811" s="41" t="str">
        <f t="shared" si="36"/>
        <v>Smiljana – Čuka Husnjak – OK Vihor</v>
      </c>
      <c r="J811" s="41" t="str">
        <f t="shared" si="37"/>
        <v>Smiljana – Čuka Husnjak – OK Vihor</v>
      </c>
      <c r="L811" s="41" t="str">
        <f t="shared" si="38"/>
        <v>Smiljana – Čuka Husnjak</v>
      </c>
      <c r="N811" s="97"/>
      <c r="O811" s="98"/>
      <c r="P811" s="99"/>
    </row>
    <row r="812" spans="2:16" x14ac:dyDescent="0.25">
      <c r="B812" s="97">
        <v>1296</v>
      </c>
      <c r="C812" s="98" t="s">
        <v>2584</v>
      </c>
      <c r="D812" s="98" t="s">
        <v>2583</v>
      </c>
      <c r="E812" s="98" t="s">
        <v>589</v>
      </c>
      <c r="F812" s="99" t="s">
        <v>2585</v>
      </c>
      <c r="H812" s="41" t="str">
        <f t="shared" si="36"/>
        <v>Maja – Cvitković – OK Vihor – Ž55</v>
      </c>
      <c r="J812" s="41" t="str">
        <f t="shared" si="37"/>
        <v>Maja – Cvitković – OK Vihor</v>
      </c>
      <c r="L812" s="41" t="str">
        <f t="shared" si="38"/>
        <v>Maja – Cvitković</v>
      </c>
      <c r="N812" s="97"/>
      <c r="O812" s="98"/>
      <c r="P812" s="99"/>
    </row>
    <row r="813" spans="2:16" x14ac:dyDescent="0.25">
      <c r="B813" s="97">
        <v>1343</v>
      </c>
      <c r="C813" s="98" t="s">
        <v>3518</v>
      </c>
      <c r="D813" s="98" t="s">
        <v>3519</v>
      </c>
      <c r="E813" s="98" t="s">
        <v>589</v>
      </c>
      <c r="F813" s="99" t="s">
        <v>1488</v>
      </c>
      <c r="H813" s="41" t="str">
        <f t="shared" si="36"/>
        <v>Francisco – Delgado – OK Vihor – M45</v>
      </c>
      <c r="J813" s="41" t="str">
        <f t="shared" si="37"/>
        <v>Francisco – Delgado – OK Vihor</v>
      </c>
      <c r="L813" s="41" t="str">
        <f t="shared" si="38"/>
        <v>Francisco – Delgado</v>
      </c>
      <c r="N813" s="97"/>
      <c r="O813" s="98"/>
      <c r="P813" s="99"/>
    </row>
    <row r="814" spans="2:16" x14ac:dyDescent="0.25">
      <c r="B814" s="97">
        <v>1288</v>
      </c>
      <c r="C814" s="98" t="s">
        <v>1649</v>
      </c>
      <c r="D814" s="98" t="s">
        <v>3520</v>
      </c>
      <c r="E814" s="98" t="s">
        <v>589</v>
      </c>
      <c r="F814" s="99" t="s">
        <v>864</v>
      </c>
      <c r="H814" s="41" t="str">
        <f t="shared" si="36"/>
        <v>Dražen – Dervišević – OK Vihor – M21</v>
      </c>
      <c r="J814" s="41" t="str">
        <f t="shared" si="37"/>
        <v>Dražen – Dervišević – OK Vihor</v>
      </c>
      <c r="L814" s="41" t="str">
        <f t="shared" si="38"/>
        <v>Dražen – Dervišević</v>
      </c>
      <c r="N814" s="97"/>
      <c r="O814" s="98"/>
      <c r="P814" s="99"/>
    </row>
    <row r="815" spans="2:16" x14ac:dyDescent="0.25">
      <c r="B815" s="97">
        <v>1816</v>
      </c>
      <c r="C815" s="98" t="s">
        <v>3521</v>
      </c>
      <c r="D815" s="98" t="s">
        <v>3522</v>
      </c>
      <c r="E815" s="98" t="s">
        <v>589</v>
      </c>
      <c r="F815" s="99"/>
      <c r="H815" s="41" t="str">
        <f t="shared" si="36"/>
        <v>Alena – Detan Karlović – OK Vihor</v>
      </c>
      <c r="J815" s="41" t="str">
        <f t="shared" si="37"/>
        <v>Alena – Detan Karlović – OK Vihor</v>
      </c>
      <c r="L815" s="41" t="str">
        <f t="shared" si="38"/>
        <v>Alena – Detan Karlović</v>
      </c>
      <c r="N815" s="97"/>
      <c r="O815" s="98"/>
      <c r="P815" s="99"/>
    </row>
    <row r="816" spans="2:16" x14ac:dyDescent="0.25">
      <c r="B816" s="97">
        <v>1694</v>
      </c>
      <c r="C816" s="98" t="s">
        <v>2057</v>
      </c>
      <c r="D816" s="98" t="s">
        <v>3523</v>
      </c>
      <c r="E816" s="98" t="s">
        <v>589</v>
      </c>
      <c r="F816" s="99"/>
      <c r="H816" s="41" t="str">
        <f t="shared" si="36"/>
        <v>Luna – Đokić – OK Vihor</v>
      </c>
      <c r="J816" s="41" t="str">
        <f t="shared" si="37"/>
        <v>Luna – Đokić – OK Vihor</v>
      </c>
      <c r="L816" s="41" t="str">
        <f t="shared" si="38"/>
        <v>Luna – Đokić</v>
      </c>
      <c r="N816" s="97"/>
      <c r="O816" s="98"/>
      <c r="P816" s="99"/>
    </row>
    <row r="817" spans="2:16" x14ac:dyDescent="0.25">
      <c r="B817" s="97">
        <v>1346</v>
      </c>
      <c r="C817" s="98" t="s">
        <v>2363</v>
      </c>
      <c r="D817" s="98" t="s">
        <v>3524</v>
      </c>
      <c r="E817" s="98" t="s">
        <v>589</v>
      </c>
      <c r="F817" s="99" t="s">
        <v>2463</v>
      </c>
      <c r="H817" s="41" t="str">
        <f t="shared" si="36"/>
        <v>Ivana – Dolenac – OK Vihor – Ž45</v>
      </c>
      <c r="J817" s="41" t="str">
        <f t="shared" si="37"/>
        <v>Ivana – Dolenac – OK Vihor</v>
      </c>
      <c r="L817" s="41" t="str">
        <f t="shared" si="38"/>
        <v>Ivana – Dolenac</v>
      </c>
      <c r="N817" s="97"/>
      <c r="O817" s="98"/>
      <c r="P817" s="99"/>
    </row>
    <row r="818" spans="2:16" x14ac:dyDescent="0.25">
      <c r="B818" s="97">
        <v>1163</v>
      </c>
      <c r="C818" s="98" t="s">
        <v>2951</v>
      </c>
      <c r="D818" s="98" t="s">
        <v>3525</v>
      </c>
      <c r="E818" s="98" t="s">
        <v>589</v>
      </c>
      <c r="F818" s="99" t="s">
        <v>1488</v>
      </c>
      <c r="H818" s="41" t="str">
        <f t="shared" si="36"/>
        <v>Igor – Dorotić – OK Vihor – M45</v>
      </c>
      <c r="J818" s="41" t="str">
        <f t="shared" si="37"/>
        <v>Igor – Dorotić – OK Vihor</v>
      </c>
      <c r="L818" s="41" t="str">
        <f t="shared" si="38"/>
        <v>Igor – Dorotić</v>
      </c>
      <c r="N818" s="97"/>
      <c r="O818" s="103"/>
      <c r="P818" s="99"/>
    </row>
    <row r="819" spans="2:16" x14ac:dyDescent="0.25">
      <c r="B819" s="97">
        <v>1747</v>
      </c>
      <c r="C819" s="98" t="s">
        <v>2414</v>
      </c>
      <c r="D819" s="98" t="s">
        <v>3526</v>
      </c>
      <c r="E819" s="98" t="s">
        <v>589</v>
      </c>
      <c r="F819" s="99"/>
      <c r="H819" s="41" t="str">
        <f t="shared" si="36"/>
        <v>Iva – Drganc – OK Vihor</v>
      </c>
      <c r="J819" s="41" t="str">
        <f t="shared" si="37"/>
        <v>Iva – Drganc – OK Vihor</v>
      </c>
      <c r="L819" s="41" t="str">
        <f t="shared" si="38"/>
        <v>Iva – Drganc</v>
      </c>
      <c r="N819" s="97"/>
      <c r="O819" s="98"/>
      <c r="P819" s="99"/>
    </row>
    <row r="820" spans="2:16" x14ac:dyDescent="0.25">
      <c r="B820" s="97">
        <v>1344</v>
      </c>
      <c r="C820" s="98" t="s">
        <v>3043</v>
      </c>
      <c r="D820" s="98" t="s">
        <v>3129</v>
      </c>
      <c r="E820" s="98" t="s">
        <v>589</v>
      </c>
      <c r="F820" s="99" t="s">
        <v>2252</v>
      </c>
      <c r="H820" s="41" t="str">
        <f t="shared" si="36"/>
        <v>Helena – Dukić – OK Vihor – Ž21</v>
      </c>
      <c r="J820" s="41" t="str">
        <f t="shared" si="37"/>
        <v>Helena – Dukić – OK Vihor</v>
      </c>
      <c r="L820" s="41" t="str">
        <f t="shared" si="38"/>
        <v>Helena – Dukić</v>
      </c>
      <c r="N820" s="97"/>
      <c r="O820" s="98"/>
      <c r="P820" s="99"/>
    </row>
    <row r="821" spans="2:16" x14ac:dyDescent="0.25">
      <c r="B821" s="97">
        <v>1695</v>
      </c>
      <c r="C821" s="98" t="s">
        <v>1551</v>
      </c>
      <c r="D821" s="98" t="s">
        <v>3527</v>
      </c>
      <c r="E821" s="98" t="s">
        <v>589</v>
      </c>
      <c r="F821" s="99"/>
      <c r="H821" s="41" t="str">
        <f t="shared" si="36"/>
        <v>Siniša – Đukić – OK Vihor</v>
      </c>
      <c r="J821" s="41" t="str">
        <f t="shared" si="37"/>
        <v>Siniša – Đukić – OK Vihor</v>
      </c>
      <c r="L821" s="41" t="str">
        <f t="shared" si="38"/>
        <v>Siniša – Đukić</v>
      </c>
      <c r="N821" s="97"/>
      <c r="O821" s="98"/>
      <c r="P821" s="99"/>
    </row>
    <row r="822" spans="2:16" x14ac:dyDescent="0.25">
      <c r="B822" s="97">
        <v>1230</v>
      </c>
      <c r="C822" s="98" t="s">
        <v>1818</v>
      </c>
      <c r="D822" s="98" t="s">
        <v>3528</v>
      </c>
      <c r="E822" s="98" t="s">
        <v>589</v>
      </c>
      <c r="F822" s="99" t="s">
        <v>2463</v>
      </c>
      <c r="H822" s="41" t="str">
        <f t="shared" si="36"/>
        <v>Tea – Đurek – OK Vihor – Ž45</v>
      </c>
      <c r="J822" s="41" t="str">
        <f t="shared" si="37"/>
        <v>Tea – Đurek – OK Vihor</v>
      </c>
      <c r="L822" s="41" t="str">
        <f t="shared" si="38"/>
        <v>Tea – Đurek</v>
      </c>
      <c r="N822" s="97"/>
      <c r="O822" s="98"/>
      <c r="P822" s="99"/>
    </row>
    <row r="823" spans="2:16" x14ac:dyDescent="0.25">
      <c r="B823" s="97">
        <v>1746</v>
      </c>
      <c r="C823" s="98" t="s">
        <v>2584</v>
      </c>
      <c r="D823" s="98" t="s">
        <v>2788</v>
      </c>
      <c r="E823" s="98" t="s">
        <v>589</v>
      </c>
      <c r="F823" s="99"/>
      <c r="H823" s="41" t="str">
        <f t="shared" si="36"/>
        <v>Maja – Duvnjak – OK Vihor</v>
      </c>
      <c r="J823" s="41" t="str">
        <f t="shared" si="37"/>
        <v>Maja – Duvnjak – OK Vihor</v>
      </c>
      <c r="L823" s="41" t="str">
        <f t="shared" si="38"/>
        <v>Maja – Duvnjak</v>
      </c>
      <c r="N823" s="97"/>
      <c r="O823" s="98"/>
      <c r="P823" s="99"/>
    </row>
    <row r="824" spans="2:16" x14ac:dyDescent="0.25">
      <c r="B824" s="97">
        <v>1015</v>
      </c>
      <c r="C824" s="98" t="s">
        <v>2906</v>
      </c>
      <c r="D824" s="98" t="s">
        <v>3529</v>
      </c>
      <c r="E824" s="98" t="s">
        <v>589</v>
      </c>
      <c r="F824" s="99"/>
      <c r="H824" s="41" t="str">
        <f t="shared" si="36"/>
        <v>Goran – Ferić – OK Vihor</v>
      </c>
      <c r="J824" s="41" t="str">
        <f t="shared" si="37"/>
        <v>Goran – Ferić – OK Vihor</v>
      </c>
      <c r="L824" s="41" t="str">
        <f t="shared" si="38"/>
        <v>Goran – Ferić</v>
      </c>
      <c r="N824" s="97"/>
      <c r="O824" s="98"/>
      <c r="P824" s="99"/>
    </row>
    <row r="825" spans="2:16" x14ac:dyDescent="0.25">
      <c r="B825" s="97">
        <v>1157</v>
      </c>
      <c r="C825" s="98" t="s">
        <v>846</v>
      </c>
      <c r="D825" s="98" t="s">
        <v>3530</v>
      </c>
      <c r="E825" s="98" t="s">
        <v>589</v>
      </c>
      <c r="F825" s="99" t="s">
        <v>864</v>
      </c>
      <c r="H825" s="41" t="str">
        <f t="shared" si="36"/>
        <v>Karlo – Filek – OK Vihor – M21</v>
      </c>
      <c r="J825" s="41" t="str">
        <f t="shared" si="37"/>
        <v>Karlo – Filek – OK Vihor</v>
      </c>
      <c r="L825" s="41" t="str">
        <f t="shared" si="38"/>
        <v>Karlo – Filek</v>
      </c>
      <c r="N825" s="97"/>
      <c r="O825" s="98"/>
      <c r="P825" s="99"/>
    </row>
    <row r="826" spans="2:16" x14ac:dyDescent="0.25">
      <c r="B826" s="97">
        <v>1021</v>
      </c>
      <c r="C826" s="98" t="s">
        <v>2584</v>
      </c>
      <c r="D826" s="98" t="s">
        <v>3531</v>
      </c>
      <c r="E826" s="98" t="s">
        <v>589</v>
      </c>
      <c r="F826" s="99"/>
      <c r="H826" s="41" t="str">
        <f t="shared" si="36"/>
        <v>Maja – Flajsig – OK Vihor</v>
      </c>
      <c r="J826" s="41" t="str">
        <f t="shared" si="37"/>
        <v>Maja – Flajsig – OK Vihor</v>
      </c>
      <c r="L826" s="41" t="str">
        <f t="shared" si="38"/>
        <v>Maja – Flajsig</v>
      </c>
      <c r="N826" s="97"/>
      <c r="O826" s="98"/>
      <c r="P826" s="99"/>
    </row>
    <row r="827" spans="2:16" x14ac:dyDescent="0.25">
      <c r="B827" s="97">
        <v>1810</v>
      </c>
      <c r="C827" s="98" t="s">
        <v>1846</v>
      </c>
      <c r="D827" s="98" t="s">
        <v>3532</v>
      </c>
      <c r="E827" s="98" t="s">
        <v>589</v>
      </c>
      <c r="F827" s="99"/>
      <c r="H827" s="41" t="str">
        <f t="shared" si="36"/>
        <v>Fran – Fran Husnjak – OK Vihor</v>
      </c>
      <c r="J827" s="41" t="str">
        <f t="shared" si="37"/>
        <v>Fran – Fran Husnjak – OK Vihor</v>
      </c>
      <c r="L827" s="41" t="str">
        <f t="shared" si="38"/>
        <v>Fran – Fran Husnjak</v>
      </c>
      <c r="N827" s="97"/>
      <c r="O827" s="98"/>
      <c r="P827" s="99"/>
    </row>
    <row r="828" spans="2:16" x14ac:dyDescent="0.25">
      <c r="B828" s="97">
        <v>1750</v>
      </c>
      <c r="C828" s="98" t="s">
        <v>2784</v>
      </c>
      <c r="D828" s="98" t="s">
        <v>3139</v>
      </c>
      <c r="E828" s="98" t="s">
        <v>589</v>
      </c>
      <c r="F828" s="99"/>
      <c r="H828" s="41" t="str">
        <f t="shared" si="36"/>
        <v>Barbara – Fumić – OK Vihor</v>
      </c>
      <c r="J828" s="41" t="str">
        <f t="shared" si="37"/>
        <v>Barbara – Fumić – OK Vihor</v>
      </c>
      <c r="L828" s="41" t="str">
        <f t="shared" si="38"/>
        <v>Barbara – Fumić</v>
      </c>
      <c r="N828" s="97"/>
      <c r="O828" s="98"/>
      <c r="P828" s="99"/>
    </row>
    <row r="829" spans="2:16" x14ac:dyDescent="0.25">
      <c r="B829" s="97">
        <v>1886</v>
      </c>
      <c r="C829" s="98" t="s">
        <v>2282</v>
      </c>
      <c r="D829" s="98" t="s">
        <v>3533</v>
      </c>
      <c r="E829" s="98" t="s">
        <v>589</v>
      </c>
      <c r="F829" s="99" t="s">
        <v>2333</v>
      </c>
      <c r="H829" s="41" t="str">
        <f t="shared" si="36"/>
        <v>Andrea – Funarić – OK Vihor – Ž35</v>
      </c>
      <c r="J829" s="41" t="str">
        <f t="shared" si="37"/>
        <v>Andrea – Funarić – OK Vihor</v>
      </c>
      <c r="L829" s="41" t="str">
        <f t="shared" si="38"/>
        <v>Andrea – Funarić</v>
      </c>
      <c r="N829" s="97"/>
      <c r="O829" s="98"/>
      <c r="P829" s="99"/>
    </row>
    <row r="830" spans="2:16" x14ac:dyDescent="0.25">
      <c r="B830" s="97">
        <v>1534</v>
      </c>
      <c r="C830" s="98" t="s">
        <v>937</v>
      </c>
      <c r="D830" s="98" t="s">
        <v>3534</v>
      </c>
      <c r="E830" s="98" t="s">
        <v>589</v>
      </c>
      <c r="F830" s="99" t="s">
        <v>1488</v>
      </c>
      <c r="H830" s="41" t="str">
        <f t="shared" si="36"/>
        <v>Marko – Gamberger – OK Vihor – M45</v>
      </c>
      <c r="J830" s="41" t="str">
        <f t="shared" si="37"/>
        <v>Marko – Gamberger – OK Vihor</v>
      </c>
      <c r="L830" s="41" t="str">
        <f t="shared" si="38"/>
        <v>Marko – Gamberger</v>
      </c>
      <c r="N830" s="97"/>
      <c r="O830" s="98"/>
      <c r="P830" s="99"/>
    </row>
    <row r="831" spans="2:16" x14ac:dyDescent="0.25">
      <c r="B831" s="97">
        <v>1153</v>
      </c>
      <c r="C831" s="98" t="s">
        <v>564</v>
      </c>
      <c r="D831" s="98" t="s">
        <v>3535</v>
      </c>
      <c r="E831" s="98" t="s">
        <v>589</v>
      </c>
      <c r="F831" s="99"/>
      <c r="H831" s="41" t="str">
        <f t="shared" si="36"/>
        <v>Filip – Gašparević – OK Vihor</v>
      </c>
      <c r="J831" s="41" t="str">
        <f t="shared" si="37"/>
        <v>Filip – Gašparević – OK Vihor</v>
      </c>
      <c r="L831" s="41" t="str">
        <f t="shared" si="38"/>
        <v>Filip – Gašparević</v>
      </c>
      <c r="N831" s="97"/>
      <c r="O831" s="98"/>
      <c r="P831" s="99"/>
    </row>
    <row r="832" spans="2:16" x14ac:dyDescent="0.25">
      <c r="B832" s="97">
        <v>1209</v>
      </c>
      <c r="C832" s="98" t="s">
        <v>1460</v>
      </c>
      <c r="D832" s="98" t="s">
        <v>1189</v>
      </c>
      <c r="E832" s="98" t="s">
        <v>589</v>
      </c>
      <c r="F832" s="99" t="s">
        <v>1488</v>
      </c>
      <c r="H832" s="41" t="str">
        <f t="shared" si="36"/>
        <v>Damir – Gobec – OK Vihor – M45</v>
      </c>
      <c r="J832" s="41" t="str">
        <f t="shared" si="37"/>
        <v>Damir – Gobec – OK Vihor</v>
      </c>
      <c r="L832" s="41" t="str">
        <f t="shared" si="38"/>
        <v>Damir – Gobec</v>
      </c>
      <c r="N832" s="97"/>
      <c r="O832" s="98"/>
      <c r="P832" s="99"/>
    </row>
    <row r="833" spans="2:16" x14ac:dyDescent="0.25">
      <c r="B833" s="97">
        <v>1309</v>
      </c>
      <c r="C833" s="98" t="s">
        <v>2363</v>
      </c>
      <c r="D833" s="98" t="s">
        <v>1189</v>
      </c>
      <c r="E833" s="98" t="s">
        <v>589</v>
      </c>
      <c r="F833" s="99" t="s">
        <v>2463</v>
      </c>
      <c r="H833" s="41" t="str">
        <f t="shared" si="36"/>
        <v>Ivana – Gobec – OK Vihor – Ž45</v>
      </c>
      <c r="J833" s="41" t="str">
        <f t="shared" si="37"/>
        <v>Ivana – Gobec – OK Vihor</v>
      </c>
      <c r="L833" s="41" t="str">
        <f t="shared" si="38"/>
        <v>Ivana – Gobec</v>
      </c>
      <c r="N833" s="97"/>
      <c r="O833" s="98"/>
      <c r="P833" s="99"/>
    </row>
    <row r="834" spans="2:16" x14ac:dyDescent="0.25">
      <c r="B834" s="97">
        <v>1522</v>
      </c>
      <c r="C834" s="98" t="s">
        <v>1190</v>
      </c>
      <c r="D834" s="98" t="s">
        <v>1189</v>
      </c>
      <c r="E834" s="98" t="s">
        <v>589</v>
      </c>
      <c r="F834" s="99" t="s">
        <v>864</v>
      </c>
      <c r="H834" s="41" t="str">
        <f t="shared" si="36"/>
        <v>Jan – Gobec – OK Vihor – M21</v>
      </c>
      <c r="J834" s="41" t="str">
        <f t="shared" si="37"/>
        <v>Jan – Gobec – OK Vihor</v>
      </c>
      <c r="L834" s="41" t="str">
        <f t="shared" si="38"/>
        <v>Jan – Gobec</v>
      </c>
      <c r="N834" s="97"/>
      <c r="O834" s="98"/>
      <c r="P834" s="99"/>
    </row>
    <row r="835" spans="2:16" x14ac:dyDescent="0.25">
      <c r="B835" s="97">
        <v>1494</v>
      </c>
      <c r="C835" s="98" t="s">
        <v>846</v>
      </c>
      <c r="D835" s="98" t="s">
        <v>1189</v>
      </c>
      <c r="E835" s="98" t="s">
        <v>589</v>
      </c>
      <c r="F835" s="99" t="s">
        <v>1614</v>
      </c>
      <c r="H835" s="41" t="str">
        <f t="shared" si="36"/>
        <v>Karlo – Gobec – OK Vihor – M55</v>
      </c>
      <c r="J835" s="41" t="str">
        <f t="shared" si="37"/>
        <v>Karlo – Gobec – OK Vihor</v>
      </c>
      <c r="L835" s="41" t="str">
        <f t="shared" si="38"/>
        <v>Karlo – Gobec</v>
      </c>
      <c r="N835" s="97"/>
      <c r="O835" s="98"/>
      <c r="P835" s="99"/>
    </row>
    <row r="836" spans="2:16" x14ac:dyDescent="0.25">
      <c r="B836" s="97">
        <v>1301</v>
      </c>
      <c r="C836" s="98" t="s">
        <v>2128</v>
      </c>
      <c r="D836" s="98" t="s">
        <v>1189</v>
      </c>
      <c r="E836" s="98" t="s">
        <v>589</v>
      </c>
      <c r="F836" s="99" t="s">
        <v>2108</v>
      </c>
      <c r="H836" s="41" t="str">
        <f t="shared" si="36"/>
        <v>Kimi Maria – Gobec – OK Vihor – Ž16</v>
      </c>
      <c r="J836" s="41" t="str">
        <f t="shared" si="37"/>
        <v>Kimi Maria – Gobec – OK Vihor</v>
      </c>
      <c r="L836" s="41" t="str">
        <f t="shared" si="38"/>
        <v>Kimi Maria – Gobec</v>
      </c>
      <c r="N836" s="97"/>
      <c r="O836" s="98"/>
      <c r="P836" s="99"/>
    </row>
    <row r="837" spans="2:16" x14ac:dyDescent="0.25">
      <c r="B837" s="97">
        <v>1203</v>
      </c>
      <c r="C837" s="98" t="s">
        <v>3536</v>
      </c>
      <c r="D837" s="98" t="s">
        <v>1189</v>
      </c>
      <c r="E837" s="98" t="s">
        <v>589</v>
      </c>
      <c r="F837" s="99" t="s">
        <v>2252</v>
      </c>
      <c r="H837" s="41" t="str">
        <f t="shared" si="36"/>
        <v>Lea Katarina – Gobec – OK Vihor – Ž21</v>
      </c>
      <c r="J837" s="41" t="str">
        <f t="shared" si="37"/>
        <v>Lea Katarina – Gobec – OK Vihor</v>
      </c>
      <c r="L837" s="41" t="str">
        <f t="shared" si="38"/>
        <v>Lea Katarina – Gobec</v>
      </c>
      <c r="N837" s="97"/>
      <c r="O837" s="98"/>
      <c r="P837" s="99"/>
    </row>
    <row r="838" spans="2:16" x14ac:dyDescent="0.25">
      <c r="B838" s="97">
        <v>1501</v>
      </c>
      <c r="C838" s="98" t="s">
        <v>2471</v>
      </c>
      <c r="D838" s="98" t="s">
        <v>1189</v>
      </c>
      <c r="E838" s="98" t="s">
        <v>589</v>
      </c>
      <c r="F838" s="99" t="s">
        <v>2634</v>
      </c>
      <c r="H838" s="41" t="str">
        <f t="shared" si="36"/>
        <v>Marija – Gobec – OK Vihor – Ž65</v>
      </c>
      <c r="J838" s="41" t="str">
        <f t="shared" si="37"/>
        <v>Marija – Gobec – OK Vihor</v>
      </c>
      <c r="L838" s="41" t="str">
        <f t="shared" si="38"/>
        <v>Marija – Gobec</v>
      </c>
      <c r="N838" s="97"/>
      <c r="O838" s="98"/>
      <c r="P838" s="99"/>
    </row>
    <row r="839" spans="2:16" x14ac:dyDescent="0.25">
      <c r="B839" s="97">
        <v>1913</v>
      </c>
      <c r="C839" s="98" t="s">
        <v>2535</v>
      </c>
      <c r="D839" s="98" t="s">
        <v>1189</v>
      </c>
      <c r="E839" s="98" t="s">
        <v>589</v>
      </c>
      <c r="F839" s="99" t="s">
        <v>2463</v>
      </c>
      <c r="H839" s="41" t="str">
        <f t="shared" si="36"/>
        <v>Neda – Gobec – OK Vihor – Ž45</v>
      </c>
      <c r="J839" s="41" t="str">
        <f t="shared" si="37"/>
        <v>Neda – Gobec – OK Vihor</v>
      </c>
      <c r="L839" s="41" t="str">
        <f t="shared" si="38"/>
        <v>Neda – Gobec</v>
      </c>
      <c r="N839" s="97"/>
      <c r="O839" s="98"/>
      <c r="P839" s="99"/>
    </row>
    <row r="840" spans="2:16" x14ac:dyDescent="0.25">
      <c r="B840" s="97">
        <v>1297</v>
      </c>
      <c r="C840" s="98" t="s">
        <v>3537</v>
      </c>
      <c r="D840" s="98" t="s">
        <v>1189</v>
      </c>
      <c r="E840" s="98" t="s">
        <v>589</v>
      </c>
      <c r="F840" s="99" t="s">
        <v>864</v>
      </c>
      <c r="H840" s="41" t="str">
        <f t="shared" si="36"/>
        <v>Timo Vilim – Gobec – OK Vihor – M21</v>
      </c>
      <c r="J840" s="41" t="str">
        <f t="shared" si="37"/>
        <v>Timo Vilim – Gobec – OK Vihor</v>
      </c>
      <c r="L840" s="41" t="str">
        <f t="shared" si="38"/>
        <v>Timo Vilim – Gobec</v>
      </c>
      <c r="N840" s="97"/>
      <c r="O840" s="98"/>
      <c r="P840" s="99"/>
    </row>
    <row r="841" spans="2:16" x14ac:dyDescent="0.25">
      <c r="B841" s="97">
        <v>1393</v>
      </c>
      <c r="C841" s="98" t="s">
        <v>1789</v>
      </c>
      <c r="D841" s="98" t="s">
        <v>1189</v>
      </c>
      <c r="E841" s="98" t="s">
        <v>589</v>
      </c>
      <c r="F841" s="99" t="s">
        <v>1767</v>
      </c>
      <c r="H841" s="41" t="str">
        <f t="shared" si="36"/>
        <v>Željko – Gobec – OK Vihor – M65</v>
      </c>
      <c r="J841" s="41" t="str">
        <f t="shared" si="37"/>
        <v>Željko – Gobec – OK Vihor</v>
      </c>
      <c r="L841" s="41" t="str">
        <f t="shared" si="38"/>
        <v>Željko – Gobec</v>
      </c>
      <c r="N841" s="97"/>
      <c r="O841" s="98"/>
      <c r="P841" s="99"/>
    </row>
    <row r="842" spans="2:16" x14ac:dyDescent="0.25">
      <c r="B842" s="97">
        <v>1800</v>
      </c>
      <c r="C842" s="98" t="s">
        <v>3538</v>
      </c>
      <c r="D842" s="98" t="s">
        <v>3539</v>
      </c>
      <c r="E842" s="98" t="s">
        <v>589</v>
      </c>
      <c r="F842" s="99"/>
      <c r="H842" s="41" t="str">
        <f t="shared" si="36"/>
        <v>Adrian – Gojević – OK Vihor</v>
      </c>
      <c r="J842" s="41" t="str">
        <f t="shared" si="37"/>
        <v>Adrian – Gojević – OK Vihor</v>
      </c>
      <c r="L842" s="41" t="str">
        <f t="shared" si="38"/>
        <v>Adrian – Gojević</v>
      </c>
      <c r="N842" s="97"/>
      <c r="O842" s="98"/>
      <c r="P842" s="99"/>
    </row>
    <row r="843" spans="2:16" x14ac:dyDescent="0.25">
      <c r="B843" s="97">
        <v>1798</v>
      </c>
      <c r="C843" s="98" t="s">
        <v>2363</v>
      </c>
      <c r="D843" s="98" t="s">
        <v>3539</v>
      </c>
      <c r="E843" s="98" t="s">
        <v>589</v>
      </c>
      <c r="F843" s="99"/>
      <c r="H843" s="41" t="str">
        <f t="shared" ref="H843:H906" si="39">IF(C843="","",C843) &amp; IF(D843="",""," – " &amp; D843) &amp; IF(E843="",""," – " &amp; E843) &amp; IF(F843="",""," – " &amp; F843)</f>
        <v>Ivana – Gojević – OK Vihor</v>
      </c>
      <c r="J843" s="41" t="str">
        <f t="shared" ref="J843:J906" si="40">IF(C843="","",C843) &amp; IF(D843="",""," – " &amp; D843) &amp; IF(E843="",""," – " &amp; E843)</f>
        <v>Ivana – Gojević – OK Vihor</v>
      </c>
      <c r="L843" s="41" t="str">
        <f t="shared" ref="L843:L906" si="41">IF(C843="","",C843) &amp; IF(D843="",""," – " &amp; D843)</f>
        <v>Ivana – Gojević</v>
      </c>
      <c r="N843" s="97"/>
      <c r="O843" s="98"/>
      <c r="P843" s="99"/>
    </row>
    <row r="844" spans="2:16" x14ac:dyDescent="0.25">
      <c r="B844" s="97">
        <v>1696</v>
      </c>
      <c r="C844" s="98" t="s">
        <v>893</v>
      </c>
      <c r="D844" s="98" t="s">
        <v>3539</v>
      </c>
      <c r="E844" s="98" t="s">
        <v>589</v>
      </c>
      <c r="F844" s="99"/>
      <c r="H844" s="41" t="str">
        <f t="shared" si="39"/>
        <v>Josip – Gojević – OK Vihor</v>
      </c>
      <c r="J844" s="41" t="str">
        <f t="shared" si="40"/>
        <v>Josip – Gojević – OK Vihor</v>
      </c>
      <c r="L844" s="41" t="str">
        <f t="shared" si="41"/>
        <v>Josip – Gojević</v>
      </c>
      <c r="N844" s="97"/>
      <c r="O844" s="98"/>
      <c r="P844" s="99"/>
    </row>
    <row r="845" spans="2:16" x14ac:dyDescent="0.25">
      <c r="B845" s="97">
        <v>1801</v>
      </c>
      <c r="C845" s="98" t="s">
        <v>2310</v>
      </c>
      <c r="D845" s="98" t="s">
        <v>3539</v>
      </c>
      <c r="E845" s="98" t="s">
        <v>589</v>
      </c>
      <c r="F845" s="99"/>
      <c r="H845" s="41" t="str">
        <f t="shared" si="39"/>
        <v>Petra – Gojević – OK Vihor</v>
      </c>
      <c r="J845" s="41" t="str">
        <f t="shared" si="40"/>
        <v>Petra – Gojević – OK Vihor</v>
      </c>
      <c r="L845" s="41" t="str">
        <f t="shared" si="41"/>
        <v>Petra – Gojević</v>
      </c>
      <c r="N845" s="97"/>
      <c r="O845" s="98"/>
      <c r="P845" s="99"/>
    </row>
    <row r="846" spans="2:16" x14ac:dyDescent="0.25">
      <c r="B846" s="97">
        <v>1799</v>
      </c>
      <c r="C846" s="98" t="s">
        <v>3540</v>
      </c>
      <c r="D846" s="98" t="s">
        <v>3539</v>
      </c>
      <c r="E846" s="98" t="s">
        <v>589</v>
      </c>
      <c r="F846" s="99"/>
      <c r="H846" s="41" t="str">
        <f t="shared" si="39"/>
        <v>Timea – Gojević – OK Vihor</v>
      </c>
      <c r="J846" s="41" t="str">
        <f t="shared" si="40"/>
        <v>Timea – Gojević – OK Vihor</v>
      </c>
      <c r="L846" s="41" t="str">
        <f t="shared" si="41"/>
        <v>Timea – Gojević</v>
      </c>
      <c r="N846" s="97"/>
      <c r="O846" s="98"/>
      <c r="P846" s="99"/>
    </row>
    <row r="847" spans="2:16" x14ac:dyDescent="0.25">
      <c r="B847" s="97">
        <v>1387</v>
      </c>
      <c r="C847" s="98" t="s">
        <v>1524</v>
      </c>
      <c r="D847" s="98" t="s">
        <v>3541</v>
      </c>
      <c r="E847" s="98" t="s">
        <v>589</v>
      </c>
      <c r="F847" s="99" t="s">
        <v>1313</v>
      </c>
      <c r="H847" s="41" t="str">
        <f t="shared" si="39"/>
        <v>Vladimir – Grgesina – OK Vihor – M35</v>
      </c>
      <c r="J847" s="41" t="str">
        <f t="shared" si="40"/>
        <v>Vladimir – Grgesina – OK Vihor</v>
      </c>
      <c r="L847" s="41" t="str">
        <f t="shared" si="41"/>
        <v>Vladimir – Grgesina</v>
      </c>
      <c r="N847" s="97"/>
      <c r="O847" s="98"/>
      <c r="P847" s="99"/>
    </row>
    <row r="848" spans="2:16" x14ac:dyDescent="0.25">
      <c r="B848" s="97">
        <v>1812</v>
      </c>
      <c r="C848" s="98" t="s">
        <v>3542</v>
      </c>
      <c r="D848" s="98" t="s">
        <v>3543</v>
      </c>
      <c r="E848" s="98" t="s">
        <v>589</v>
      </c>
      <c r="F848" s="99"/>
      <c r="H848" s="41" t="str">
        <f t="shared" si="39"/>
        <v>Mirna – Grgurić – OK Vihor</v>
      </c>
      <c r="J848" s="41" t="str">
        <f t="shared" si="40"/>
        <v>Mirna – Grgurić – OK Vihor</v>
      </c>
      <c r="L848" s="41" t="str">
        <f t="shared" si="41"/>
        <v>Mirna – Grgurić</v>
      </c>
      <c r="N848" s="97"/>
      <c r="O848" s="98"/>
      <c r="P848" s="99"/>
    </row>
    <row r="849" spans="2:16" x14ac:dyDescent="0.25">
      <c r="B849" s="97">
        <v>1697</v>
      </c>
      <c r="C849" s="98" t="s">
        <v>1101</v>
      </c>
      <c r="D849" s="98" t="s">
        <v>3544</v>
      </c>
      <c r="E849" s="98" t="s">
        <v>589</v>
      </c>
      <c r="F849" s="99"/>
      <c r="H849" s="41" t="str">
        <f t="shared" si="39"/>
        <v>Tomislav – Grguric – OK Vihor</v>
      </c>
      <c r="J849" s="41" t="str">
        <f t="shared" si="40"/>
        <v>Tomislav – Grguric – OK Vihor</v>
      </c>
      <c r="L849" s="41" t="str">
        <f t="shared" si="41"/>
        <v>Tomislav – Grguric</v>
      </c>
      <c r="N849" s="97"/>
      <c r="O849" s="98"/>
      <c r="P849" s="99"/>
    </row>
    <row r="850" spans="2:16" x14ac:dyDescent="0.25">
      <c r="B850" s="97">
        <v>1112</v>
      </c>
      <c r="C850" s="98" t="s">
        <v>3545</v>
      </c>
      <c r="D850" s="98" t="s">
        <v>3546</v>
      </c>
      <c r="E850" s="98" t="s">
        <v>589</v>
      </c>
      <c r="F850" s="99" t="s">
        <v>1488</v>
      </c>
      <c r="H850" s="41" t="str">
        <f t="shared" si="39"/>
        <v>Alex – Gulta – OK Vihor – M45</v>
      </c>
      <c r="J850" s="41" t="str">
        <f t="shared" si="40"/>
        <v>Alex – Gulta – OK Vihor</v>
      </c>
      <c r="L850" s="41" t="str">
        <f t="shared" si="41"/>
        <v>Alex – Gulta</v>
      </c>
      <c r="N850" s="97"/>
      <c r="O850" s="98"/>
      <c r="P850" s="99"/>
    </row>
    <row r="851" spans="2:16" x14ac:dyDescent="0.25">
      <c r="B851" s="97">
        <v>1409</v>
      </c>
      <c r="C851" s="98" t="s">
        <v>2906</v>
      </c>
      <c r="D851" s="98" t="s">
        <v>3547</v>
      </c>
      <c r="E851" s="98" t="s">
        <v>589</v>
      </c>
      <c r="F851" s="99" t="s">
        <v>1488</v>
      </c>
      <c r="H851" s="41" t="str">
        <f t="shared" si="39"/>
        <v>Goran – Habjanec – OK Vihor – M45</v>
      </c>
      <c r="J851" s="41" t="str">
        <f t="shared" si="40"/>
        <v>Goran – Habjanec – OK Vihor</v>
      </c>
      <c r="L851" s="41" t="str">
        <f t="shared" si="41"/>
        <v>Goran – Habjanec</v>
      </c>
      <c r="N851" s="97"/>
      <c r="O851" s="98"/>
      <c r="P851" s="99"/>
    </row>
    <row r="852" spans="2:16" x14ac:dyDescent="0.25">
      <c r="B852" s="97">
        <v>1496</v>
      </c>
      <c r="C852" s="98" t="s">
        <v>1054</v>
      </c>
      <c r="D852" s="98" t="s">
        <v>3548</v>
      </c>
      <c r="E852" s="98" t="s">
        <v>589</v>
      </c>
      <c r="F852" s="99" t="s">
        <v>1488</v>
      </c>
      <c r="H852" s="41" t="str">
        <f t="shared" si="39"/>
        <v>Ivan – Habuš – OK Vihor – M45</v>
      </c>
      <c r="J852" s="41" t="str">
        <f t="shared" si="40"/>
        <v>Ivan – Habuš – OK Vihor</v>
      </c>
      <c r="L852" s="41" t="str">
        <f t="shared" si="41"/>
        <v>Ivan – Habuš</v>
      </c>
      <c r="N852" s="97"/>
      <c r="O852" s="98"/>
      <c r="P852" s="99"/>
    </row>
    <row r="853" spans="2:16" x14ac:dyDescent="0.25">
      <c r="B853" s="97">
        <v>1024</v>
      </c>
      <c r="C853" s="98" t="s">
        <v>1902</v>
      </c>
      <c r="D853" s="98" t="s">
        <v>3549</v>
      </c>
      <c r="E853" s="98" t="s">
        <v>589</v>
      </c>
      <c r="F853" s="99"/>
      <c r="H853" s="41" t="str">
        <f t="shared" si="39"/>
        <v>Nika – Hajak – OK Vihor</v>
      </c>
      <c r="J853" s="41" t="str">
        <f t="shared" si="40"/>
        <v>Nika – Hajak – OK Vihor</v>
      </c>
      <c r="L853" s="41" t="str">
        <f t="shared" si="41"/>
        <v>Nika – Hajak</v>
      </c>
      <c r="N853" s="97"/>
      <c r="O853" s="98"/>
      <c r="P853" s="99"/>
    </row>
    <row r="854" spans="2:16" x14ac:dyDescent="0.25">
      <c r="B854" s="97">
        <v>1751</v>
      </c>
      <c r="C854" s="98" t="s">
        <v>2471</v>
      </c>
      <c r="D854" s="98" t="s">
        <v>3054</v>
      </c>
      <c r="E854" s="98" t="s">
        <v>589</v>
      </c>
      <c r="F854" s="99"/>
      <c r="H854" s="41" t="str">
        <f t="shared" si="39"/>
        <v>Marija – Herceg – OK Vihor</v>
      </c>
      <c r="J854" s="41" t="str">
        <f t="shared" si="40"/>
        <v>Marija – Herceg – OK Vihor</v>
      </c>
      <c r="L854" s="41" t="str">
        <f t="shared" si="41"/>
        <v>Marija – Herceg</v>
      </c>
      <c r="N854" s="97"/>
      <c r="O854" s="98"/>
      <c r="P854" s="99"/>
    </row>
    <row r="855" spans="2:16" x14ac:dyDescent="0.25">
      <c r="B855" s="97">
        <v>1917</v>
      </c>
      <c r="C855" s="98" t="s">
        <v>2097</v>
      </c>
      <c r="D855" s="98" t="s">
        <v>3550</v>
      </c>
      <c r="E855" s="98" t="s">
        <v>589</v>
      </c>
      <c r="F855" s="99"/>
      <c r="H855" s="41" t="str">
        <f t="shared" si="39"/>
        <v>Ana – Hiršl Barišec – OK Vihor</v>
      </c>
      <c r="J855" s="41" t="str">
        <f t="shared" si="40"/>
        <v>Ana – Hiršl Barišec – OK Vihor</v>
      </c>
      <c r="L855" s="41" t="str">
        <f t="shared" si="41"/>
        <v>Ana – Hiršl Barišec</v>
      </c>
      <c r="N855" s="97"/>
      <c r="O855" s="98"/>
      <c r="P855" s="99"/>
    </row>
    <row r="856" spans="2:16" x14ac:dyDescent="0.25">
      <c r="B856" s="97">
        <v>1146</v>
      </c>
      <c r="C856" s="98" t="s">
        <v>2262</v>
      </c>
      <c r="D856" s="98" t="s">
        <v>3551</v>
      </c>
      <c r="E856" s="98" t="s">
        <v>589</v>
      </c>
      <c r="F856" s="99" t="s">
        <v>2463</v>
      </c>
      <c r="H856" s="41" t="str">
        <f t="shared" si="39"/>
        <v>Antonija – Hodak – OK Vihor – Ž45</v>
      </c>
      <c r="J856" s="41" t="str">
        <f t="shared" si="40"/>
        <v>Antonija – Hodak – OK Vihor</v>
      </c>
      <c r="L856" s="41" t="str">
        <f t="shared" si="41"/>
        <v>Antonija – Hodak</v>
      </c>
      <c r="N856" s="97"/>
      <c r="O856" s="98"/>
      <c r="P856" s="99"/>
    </row>
    <row r="857" spans="2:16" x14ac:dyDescent="0.25">
      <c r="B857" s="97">
        <v>1557</v>
      </c>
      <c r="C857" s="98" t="s">
        <v>3552</v>
      </c>
      <c r="D857" s="98" t="s">
        <v>3551</v>
      </c>
      <c r="E857" s="98" t="s">
        <v>589</v>
      </c>
      <c r="F857" s="99" t="s">
        <v>619</v>
      </c>
      <c r="H857" s="41" t="str">
        <f t="shared" si="39"/>
        <v>Janko – Hodak – OK Vihor – M16</v>
      </c>
      <c r="J857" s="41" t="str">
        <f t="shared" si="40"/>
        <v>Janko – Hodak – OK Vihor</v>
      </c>
      <c r="L857" s="41" t="str">
        <f t="shared" si="41"/>
        <v>Janko – Hodak</v>
      </c>
      <c r="N857" s="97"/>
      <c r="O857" s="98"/>
      <c r="P857" s="99"/>
    </row>
    <row r="858" spans="2:16" x14ac:dyDescent="0.25">
      <c r="B858" s="97">
        <v>1987</v>
      </c>
      <c r="C858" s="98" t="s">
        <v>3553</v>
      </c>
      <c r="D858" s="98" t="s">
        <v>3551</v>
      </c>
      <c r="E858" s="98" t="s">
        <v>589</v>
      </c>
      <c r="F858" s="99"/>
      <c r="H858" s="41" t="str">
        <f t="shared" si="39"/>
        <v>Krešimir – Hodak – OK Vihor</v>
      </c>
      <c r="J858" s="41" t="str">
        <f t="shared" si="40"/>
        <v>Krešimir – Hodak – OK Vihor</v>
      </c>
      <c r="L858" s="41" t="str">
        <f t="shared" si="41"/>
        <v>Krešimir – Hodak</v>
      </c>
      <c r="N858" s="97"/>
      <c r="O858" s="98"/>
      <c r="P858" s="99"/>
    </row>
    <row r="859" spans="2:16" x14ac:dyDescent="0.25">
      <c r="B859" s="97">
        <v>1371</v>
      </c>
      <c r="C859" s="98" t="s">
        <v>2933</v>
      </c>
      <c r="D859" s="98" t="s">
        <v>3551</v>
      </c>
      <c r="E859" s="98" t="s">
        <v>589</v>
      </c>
      <c r="F859" s="99" t="s">
        <v>2108</v>
      </c>
      <c r="H859" s="41" t="str">
        <f t="shared" si="39"/>
        <v>Mirta – Hodak – OK Vihor – Ž16</v>
      </c>
      <c r="J859" s="41" t="str">
        <f t="shared" si="40"/>
        <v>Mirta – Hodak – OK Vihor</v>
      </c>
      <c r="L859" s="41" t="str">
        <f t="shared" si="41"/>
        <v>Mirta – Hodak</v>
      </c>
      <c r="N859" s="97"/>
      <c r="O859" s="98"/>
      <c r="P859" s="99"/>
    </row>
    <row r="860" spans="2:16" x14ac:dyDescent="0.25">
      <c r="B860" s="97">
        <v>1523</v>
      </c>
      <c r="C860" s="98" t="s">
        <v>2363</v>
      </c>
      <c r="D860" s="98" t="s">
        <v>2362</v>
      </c>
      <c r="E860" s="98" t="s">
        <v>589</v>
      </c>
      <c r="F860" s="99" t="s">
        <v>2333</v>
      </c>
      <c r="H860" s="41" t="str">
        <f t="shared" si="39"/>
        <v>Ivana – Horbec – OK Vihor – Ž35</v>
      </c>
      <c r="J860" s="41" t="str">
        <f t="shared" si="40"/>
        <v>Ivana – Horbec – OK Vihor</v>
      </c>
      <c r="L860" s="41" t="str">
        <f t="shared" si="41"/>
        <v>Ivana – Horbec</v>
      </c>
      <c r="N860" s="97"/>
      <c r="O860" s="98"/>
      <c r="P860" s="99"/>
    </row>
    <row r="861" spans="2:16" x14ac:dyDescent="0.25">
      <c r="B861" s="97">
        <v>1480</v>
      </c>
      <c r="C861" s="98" t="s">
        <v>1485</v>
      </c>
      <c r="D861" s="98" t="s">
        <v>1484</v>
      </c>
      <c r="E861" s="98" t="s">
        <v>589</v>
      </c>
      <c r="F861" s="99" t="s">
        <v>1488</v>
      </c>
      <c r="H861" s="41" t="str">
        <f t="shared" si="39"/>
        <v>Zdenko – Horjan – OK Vihor – M45</v>
      </c>
      <c r="J861" s="41" t="str">
        <f t="shared" si="40"/>
        <v>Zdenko – Horjan – OK Vihor</v>
      </c>
      <c r="L861" s="41" t="str">
        <f t="shared" si="41"/>
        <v>Zdenko – Horjan</v>
      </c>
      <c r="N861" s="97"/>
      <c r="O861" s="98"/>
      <c r="P861" s="99"/>
    </row>
    <row r="862" spans="2:16" x14ac:dyDescent="0.25">
      <c r="B862" s="97">
        <v>1324</v>
      </c>
      <c r="C862" s="98" t="s">
        <v>2631</v>
      </c>
      <c r="D862" s="98" t="s">
        <v>2630</v>
      </c>
      <c r="E862" s="98" t="s">
        <v>589</v>
      </c>
      <c r="F862" s="99" t="s">
        <v>2634</v>
      </c>
      <c r="H862" s="41" t="str">
        <f t="shared" si="39"/>
        <v>Biserka – Horvat-Nikšić – OK Vihor – Ž65</v>
      </c>
      <c r="J862" s="41" t="str">
        <f t="shared" si="40"/>
        <v>Biserka – Horvat-Nikšić – OK Vihor</v>
      </c>
      <c r="L862" s="41" t="str">
        <f t="shared" si="41"/>
        <v>Biserka – Horvat-Nikšić</v>
      </c>
      <c r="N862" s="97"/>
      <c r="O862" s="98"/>
      <c r="P862" s="99"/>
    </row>
    <row r="863" spans="2:16" x14ac:dyDescent="0.25">
      <c r="B863" s="97">
        <v>1943</v>
      </c>
      <c r="C863" s="98" t="s">
        <v>2282</v>
      </c>
      <c r="D863" s="98" t="s">
        <v>2281</v>
      </c>
      <c r="E863" s="98" t="s">
        <v>589</v>
      </c>
      <c r="F863" s="99" t="s">
        <v>2333</v>
      </c>
      <c r="H863" s="41" t="str">
        <f t="shared" si="39"/>
        <v>Andrea – Hribar – OK Vihor – Ž35</v>
      </c>
      <c r="J863" s="41" t="str">
        <f t="shared" si="40"/>
        <v>Andrea – Hribar – OK Vihor</v>
      </c>
      <c r="L863" s="41" t="str">
        <f t="shared" si="41"/>
        <v>Andrea – Hribar</v>
      </c>
      <c r="N863" s="97"/>
      <c r="O863" s="98"/>
      <c r="P863" s="99"/>
    </row>
    <row r="864" spans="2:16" x14ac:dyDescent="0.25">
      <c r="B864" s="97">
        <v>1887</v>
      </c>
      <c r="C864" s="98" t="s">
        <v>3554</v>
      </c>
      <c r="D864" s="98" t="s">
        <v>3555</v>
      </c>
      <c r="E864" s="98" t="s">
        <v>589</v>
      </c>
      <c r="F864" s="99" t="s">
        <v>619</v>
      </c>
      <c r="H864" s="41" t="str">
        <f t="shared" si="39"/>
        <v>Tristan – Ilić – OK Vihor – M16</v>
      </c>
      <c r="J864" s="41" t="str">
        <f t="shared" si="40"/>
        <v>Tristan – Ilić – OK Vihor</v>
      </c>
      <c r="L864" s="41" t="str">
        <f t="shared" si="41"/>
        <v>Tristan – Ilić</v>
      </c>
      <c r="N864" s="97"/>
      <c r="O864" s="98"/>
      <c r="P864" s="99"/>
    </row>
    <row r="865" spans="2:16" x14ac:dyDescent="0.25">
      <c r="B865" s="97">
        <v>1802</v>
      </c>
      <c r="C865" s="98" t="s">
        <v>3556</v>
      </c>
      <c r="D865" s="98" t="s">
        <v>3557</v>
      </c>
      <c r="E865" s="98" t="s">
        <v>589</v>
      </c>
      <c r="F865" s="99"/>
      <c r="H865" s="41" t="str">
        <f t="shared" si="39"/>
        <v>Mihej – Ivančan – OK Vihor</v>
      </c>
      <c r="J865" s="41" t="str">
        <f t="shared" si="40"/>
        <v>Mihej – Ivančan – OK Vihor</v>
      </c>
      <c r="L865" s="41" t="str">
        <f t="shared" si="41"/>
        <v>Mihej – Ivančan</v>
      </c>
      <c r="N865" s="97"/>
      <c r="O865" s="98"/>
      <c r="P865" s="99"/>
    </row>
    <row r="866" spans="2:16" x14ac:dyDescent="0.25">
      <c r="B866" s="97">
        <v>1002</v>
      </c>
      <c r="C866" s="98" t="s">
        <v>3558</v>
      </c>
      <c r="D866" s="98" t="s">
        <v>3559</v>
      </c>
      <c r="E866" s="98" t="s">
        <v>589</v>
      </c>
      <c r="F866" s="99"/>
      <c r="H866" s="41" t="str">
        <f t="shared" si="39"/>
        <v>Aleks – Ivanov – OK Vihor</v>
      </c>
      <c r="J866" s="41" t="str">
        <f t="shared" si="40"/>
        <v>Aleks – Ivanov – OK Vihor</v>
      </c>
      <c r="L866" s="41" t="str">
        <f t="shared" si="41"/>
        <v>Aleks – Ivanov</v>
      </c>
      <c r="N866" s="97"/>
      <c r="O866" s="98"/>
      <c r="P866" s="99"/>
    </row>
    <row r="867" spans="2:16" x14ac:dyDescent="0.25">
      <c r="B867" s="97">
        <v>2016</v>
      </c>
      <c r="C867" s="98" t="s">
        <v>3545</v>
      </c>
      <c r="D867" s="98" t="s">
        <v>3559</v>
      </c>
      <c r="E867" s="98" t="s">
        <v>589</v>
      </c>
      <c r="F867" s="99"/>
      <c r="H867" s="41" t="str">
        <f t="shared" si="39"/>
        <v>Alex – Ivanov – OK Vihor</v>
      </c>
      <c r="J867" s="41" t="str">
        <f t="shared" si="40"/>
        <v>Alex – Ivanov – OK Vihor</v>
      </c>
      <c r="L867" s="41" t="str">
        <f t="shared" si="41"/>
        <v>Alex – Ivanov</v>
      </c>
      <c r="N867" s="97"/>
      <c r="O867" s="98"/>
      <c r="P867" s="99"/>
    </row>
    <row r="868" spans="2:16" x14ac:dyDescent="0.25">
      <c r="B868" s="97">
        <v>2169</v>
      </c>
      <c r="C868" s="98" t="s">
        <v>3560</v>
      </c>
      <c r="D868" s="98" t="s">
        <v>3561</v>
      </c>
      <c r="E868" s="98" t="s">
        <v>589</v>
      </c>
      <c r="F868" s="99" t="s">
        <v>1313</v>
      </c>
      <c r="H868" s="41" t="str">
        <f t="shared" si="39"/>
        <v>Bernard – Ivezić – OK Vihor – M35</v>
      </c>
      <c r="J868" s="41" t="str">
        <f t="shared" si="40"/>
        <v>Bernard – Ivezić – OK Vihor</v>
      </c>
      <c r="L868" s="41" t="str">
        <f t="shared" si="41"/>
        <v>Bernard – Ivezić</v>
      </c>
      <c r="N868" s="97"/>
      <c r="O868" s="98"/>
      <c r="P868" s="99"/>
    </row>
    <row r="869" spans="2:16" x14ac:dyDescent="0.25">
      <c r="B869" s="97">
        <v>1252</v>
      </c>
      <c r="C869" s="98" t="s">
        <v>3562</v>
      </c>
      <c r="D869" s="98" t="s">
        <v>3561</v>
      </c>
      <c r="E869" s="98" t="s">
        <v>589</v>
      </c>
      <c r="F869" s="99" t="s">
        <v>387</v>
      </c>
      <c r="H869" s="41" t="str">
        <f t="shared" si="39"/>
        <v>Viktor Ignjat – Ivezić – OK Vihor – M12</v>
      </c>
      <c r="J869" s="41" t="str">
        <f t="shared" si="40"/>
        <v>Viktor Ignjat – Ivezić – OK Vihor</v>
      </c>
      <c r="L869" s="41" t="str">
        <f t="shared" si="41"/>
        <v>Viktor Ignjat – Ivezić</v>
      </c>
      <c r="N869" s="97"/>
      <c r="O869" s="98"/>
      <c r="P869" s="99"/>
    </row>
    <row r="870" spans="2:16" x14ac:dyDescent="0.25">
      <c r="B870" s="97">
        <v>1888</v>
      </c>
      <c r="C870" s="98" t="s">
        <v>3563</v>
      </c>
      <c r="D870" s="98" t="s">
        <v>3564</v>
      </c>
      <c r="E870" s="98" t="s">
        <v>589</v>
      </c>
      <c r="F870" s="99" t="s">
        <v>2252</v>
      </c>
      <c r="H870" s="41" t="str">
        <f t="shared" si="39"/>
        <v>Luana – Ivošević – OK Vihor – Ž21</v>
      </c>
      <c r="J870" s="41" t="str">
        <f t="shared" si="40"/>
        <v>Luana – Ivošević – OK Vihor</v>
      </c>
      <c r="L870" s="41" t="str">
        <f t="shared" si="41"/>
        <v>Luana – Ivošević</v>
      </c>
      <c r="N870" s="97"/>
      <c r="O870" s="98"/>
      <c r="P870" s="99"/>
    </row>
    <row r="871" spans="2:16" x14ac:dyDescent="0.25">
      <c r="B871" s="97">
        <v>1007</v>
      </c>
      <c r="C871" s="98" t="s">
        <v>2282</v>
      </c>
      <c r="D871" s="98" t="s">
        <v>3565</v>
      </c>
      <c r="E871" s="98" t="s">
        <v>589</v>
      </c>
      <c r="F871" s="99"/>
      <c r="H871" s="41" t="str">
        <f t="shared" si="39"/>
        <v>Andrea – Jambrosić Sakoman – OK Vihor</v>
      </c>
      <c r="J871" s="41" t="str">
        <f t="shared" si="40"/>
        <v>Andrea – Jambrosić Sakoman – OK Vihor</v>
      </c>
      <c r="L871" s="41" t="str">
        <f t="shared" si="41"/>
        <v>Andrea – Jambrosić Sakoman</v>
      </c>
      <c r="N871" s="97"/>
      <c r="O871" s="98"/>
      <c r="P871" s="99"/>
    </row>
    <row r="872" spans="2:16" x14ac:dyDescent="0.25">
      <c r="B872" s="97">
        <v>1889</v>
      </c>
      <c r="C872" s="98" t="s">
        <v>2906</v>
      </c>
      <c r="D872" s="98" t="s">
        <v>3566</v>
      </c>
      <c r="E872" s="98" t="s">
        <v>589</v>
      </c>
      <c r="F872" s="99" t="s">
        <v>619</v>
      </c>
      <c r="H872" s="41" t="str">
        <f t="shared" si="39"/>
        <v>Goran – Jandras – OK Vihor – M16</v>
      </c>
      <c r="J872" s="41" t="str">
        <f t="shared" si="40"/>
        <v>Goran – Jandras – OK Vihor</v>
      </c>
      <c r="L872" s="41" t="str">
        <f t="shared" si="41"/>
        <v>Goran – Jandras</v>
      </c>
      <c r="N872" s="97"/>
      <c r="O872" s="98"/>
      <c r="P872" s="99"/>
    </row>
    <row r="873" spans="2:16" x14ac:dyDescent="0.25">
      <c r="B873" s="97">
        <v>1890</v>
      </c>
      <c r="C873" s="98" t="s">
        <v>2993</v>
      </c>
      <c r="D873" s="98" t="s">
        <v>3566</v>
      </c>
      <c r="E873" s="98" t="s">
        <v>589</v>
      </c>
      <c r="F873" s="99" t="s">
        <v>1488</v>
      </c>
      <c r="H873" s="41" t="str">
        <f t="shared" si="39"/>
        <v>Hrvoje – Jandras – OK Vihor – M45</v>
      </c>
      <c r="J873" s="41" t="str">
        <f t="shared" si="40"/>
        <v>Hrvoje – Jandras – OK Vihor</v>
      </c>
      <c r="L873" s="41" t="str">
        <f t="shared" si="41"/>
        <v>Hrvoje – Jandras</v>
      </c>
      <c r="N873" s="97"/>
      <c r="O873" s="98"/>
      <c r="P873" s="99"/>
    </row>
    <row r="874" spans="2:16" x14ac:dyDescent="0.25">
      <c r="B874" s="97">
        <v>1394</v>
      </c>
      <c r="C874" s="98" t="s">
        <v>3164</v>
      </c>
      <c r="D874" s="98" t="s">
        <v>2797</v>
      </c>
      <c r="E874" s="98" t="s">
        <v>589</v>
      </c>
      <c r="F874" s="99" t="s">
        <v>1614</v>
      </c>
      <c r="H874" s="41" t="str">
        <f t="shared" si="39"/>
        <v>Dragan – Janković – OK Vihor – M55</v>
      </c>
      <c r="J874" s="41" t="str">
        <f t="shared" si="40"/>
        <v>Dragan – Janković – OK Vihor</v>
      </c>
      <c r="L874" s="41" t="str">
        <f t="shared" si="41"/>
        <v>Dragan – Janković</v>
      </c>
      <c r="N874" s="97"/>
      <c r="O874" s="98"/>
      <c r="P874" s="99"/>
    </row>
    <row r="875" spans="2:16" x14ac:dyDescent="0.25">
      <c r="B875" s="97">
        <v>1918</v>
      </c>
      <c r="C875" s="98" t="s">
        <v>3329</v>
      </c>
      <c r="D875" s="98" t="s">
        <v>3567</v>
      </c>
      <c r="E875" s="98" t="s">
        <v>589</v>
      </c>
      <c r="F875" s="99"/>
      <c r="H875" s="41" t="str">
        <f t="shared" si="39"/>
        <v>Patricija – Jedrejčić – OK Vihor</v>
      </c>
      <c r="J875" s="41" t="str">
        <f t="shared" si="40"/>
        <v>Patricija – Jedrejčić – OK Vihor</v>
      </c>
      <c r="L875" s="41" t="str">
        <f t="shared" si="41"/>
        <v>Patricija – Jedrejčić</v>
      </c>
      <c r="N875" s="97"/>
      <c r="O875" s="98"/>
      <c r="P875" s="99"/>
    </row>
    <row r="876" spans="2:16" x14ac:dyDescent="0.25">
      <c r="B876" s="97">
        <v>1415</v>
      </c>
      <c r="C876" s="98" t="s">
        <v>3568</v>
      </c>
      <c r="D876" s="98" t="s">
        <v>3569</v>
      </c>
      <c r="E876" s="98" t="s">
        <v>589</v>
      </c>
      <c r="F876" s="99" t="s">
        <v>1313</v>
      </c>
      <c r="H876" s="41" t="str">
        <f t="shared" si="39"/>
        <v>Nikica – Jokić – OK Vihor – M35</v>
      </c>
      <c r="J876" s="41" t="str">
        <f t="shared" si="40"/>
        <v>Nikica – Jokić – OK Vihor</v>
      </c>
      <c r="L876" s="41" t="str">
        <f t="shared" si="41"/>
        <v>Nikica – Jokić</v>
      </c>
      <c r="N876" s="97"/>
      <c r="O876" s="98"/>
      <c r="P876" s="99"/>
    </row>
    <row r="877" spans="2:16" x14ac:dyDescent="0.25">
      <c r="B877" s="97">
        <v>1700</v>
      </c>
      <c r="C877" s="98" t="s">
        <v>1709</v>
      </c>
      <c r="D877" s="98" t="s">
        <v>3570</v>
      </c>
      <c r="E877" s="98" t="s">
        <v>589</v>
      </c>
      <c r="F877" s="99"/>
      <c r="H877" s="41" t="str">
        <f t="shared" si="39"/>
        <v>Darko – Josipović – OK Vihor</v>
      </c>
      <c r="J877" s="41" t="str">
        <f t="shared" si="40"/>
        <v>Darko – Josipović – OK Vihor</v>
      </c>
      <c r="L877" s="41" t="str">
        <f t="shared" si="41"/>
        <v>Darko – Josipović</v>
      </c>
      <c r="N877" s="97"/>
      <c r="O877" s="98"/>
      <c r="P877" s="99"/>
    </row>
    <row r="878" spans="2:16" x14ac:dyDescent="0.25">
      <c r="B878" s="97">
        <v>1699</v>
      </c>
      <c r="C878" s="98" t="s">
        <v>2182</v>
      </c>
      <c r="D878" s="98" t="s">
        <v>3570</v>
      </c>
      <c r="E878" s="98" t="s">
        <v>589</v>
      </c>
      <c r="F878" s="99"/>
      <c r="H878" s="41" t="str">
        <f t="shared" si="39"/>
        <v>Mirela – Josipović – OK Vihor</v>
      </c>
      <c r="J878" s="41" t="str">
        <f t="shared" si="40"/>
        <v>Mirela – Josipović – OK Vihor</v>
      </c>
      <c r="L878" s="41" t="str">
        <f t="shared" si="41"/>
        <v>Mirela – Josipović</v>
      </c>
      <c r="N878" s="97"/>
      <c r="O878" s="98"/>
      <c r="P878" s="99"/>
    </row>
    <row r="879" spans="2:16" x14ac:dyDescent="0.25">
      <c r="B879" s="97">
        <v>1440</v>
      </c>
      <c r="C879" s="98" t="s">
        <v>2031</v>
      </c>
      <c r="D879" s="98" t="s">
        <v>3571</v>
      </c>
      <c r="E879" s="98" t="s">
        <v>589</v>
      </c>
      <c r="F879" s="99" t="s">
        <v>2009</v>
      </c>
      <c r="H879" s="41" t="str">
        <f t="shared" si="39"/>
        <v>Ema – Jurač – OK Vihor – Ž12</v>
      </c>
      <c r="J879" s="41" t="str">
        <f t="shared" si="40"/>
        <v>Ema – Jurač – OK Vihor</v>
      </c>
      <c r="L879" s="41" t="str">
        <f t="shared" si="41"/>
        <v>Ema – Jurač</v>
      </c>
      <c r="N879" s="97"/>
      <c r="O879" s="98"/>
      <c r="P879" s="99"/>
    </row>
    <row r="880" spans="2:16" x14ac:dyDescent="0.25">
      <c r="B880" s="97">
        <v>1550</v>
      </c>
      <c r="C880" s="98" t="s">
        <v>2088</v>
      </c>
      <c r="D880" s="98" t="s">
        <v>3571</v>
      </c>
      <c r="E880" s="98" t="s">
        <v>589</v>
      </c>
      <c r="F880" s="99" t="s">
        <v>2333</v>
      </c>
      <c r="H880" s="41" t="str">
        <f t="shared" si="39"/>
        <v>Ines – Jurač – OK Vihor – Ž35</v>
      </c>
      <c r="J880" s="41" t="str">
        <f t="shared" si="40"/>
        <v>Ines – Jurač – OK Vihor</v>
      </c>
      <c r="L880" s="41" t="str">
        <f t="shared" si="41"/>
        <v>Ines – Jurač</v>
      </c>
      <c r="N880" s="97"/>
      <c r="O880" s="98"/>
      <c r="P880" s="99"/>
    </row>
    <row r="881" spans="2:16" x14ac:dyDescent="0.25">
      <c r="B881" s="97">
        <v>1521</v>
      </c>
      <c r="C881" s="98" t="s">
        <v>937</v>
      </c>
      <c r="D881" s="98" t="s">
        <v>3571</v>
      </c>
      <c r="E881" s="98" t="s">
        <v>589</v>
      </c>
      <c r="F881" s="99" t="s">
        <v>2652</v>
      </c>
      <c r="H881" s="41" t="str">
        <f t="shared" si="39"/>
        <v>Marko – Jurač – OK Vihor – M20</v>
      </c>
      <c r="J881" s="41" t="str">
        <f t="shared" si="40"/>
        <v>Marko – Jurač – OK Vihor</v>
      </c>
      <c r="L881" s="41" t="str">
        <f t="shared" si="41"/>
        <v>Marko – Jurač</v>
      </c>
      <c r="N881" s="97"/>
      <c r="O881" s="98"/>
      <c r="P881" s="99"/>
    </row>
    <row r="882" spans="2:16" x14ac:dyDescent="0.25">
      <c r="B882" s="97">
        <v>1283</v>
      </c>
      <c r="C882" s="98" t="s">
        <v>1639</v>
      </c>
      <c r="D882" s="98" t="s">
        <v>3571</v>
      </c>
      <c r="E882" s="98" t="s">
        <v>589</v>
      </c>
      <c r="F882" s="99" t="s">
        <v>619</v>
      </c>
      <c r="H882" s="41" t="str">
        <f t="shared" si="39"/>
        <v>Petar – Jurač – OK Vihor – M16</v>
      </c>
      <c r="J882" s="41" t="str">
        <f t="shared" si="40"/>
        <v>Petar – Jurač – OK Vihor</v>
      </c>
      <c r="L882" s="41" t="str">
        <f t="shared" si="41"/>
        <v>Petar – Jurač</v>
      </c>
      <c r="N882" s="97"/>
      <c r="O882" s="98"/>
      <c r="P882" s="99"/>
    </row>
    <row r="883" spans="2:16" x14ac:dyDescent="0.25">
      <c r="B883" s="97">
        <v>1567</v>
      </c>
      <c r="C883" s="98" t="s">
        <v>1101</v>
      </c>
      <c r="D883" s="98" t="s">
        <v>3571</v>
      </c>
      <c r="E883" s="98" t="s">
        <v>589</v>
      </c>
      <c r="F883" s="99" t="s">
        <v>1313</v>
      </c>
      <c r="H883" s="41" t="str">
        <f t="shared" si="39"/>
        <v>Tomislav – Jurač – OK Vihor – M35</v>
      </c>
      <c r="J883" s="41" t="str">
        <f t="shared" si="40"/>
        <v>Tomislav – Jurač – OK Vihor</v>
      </c>
      <c r="L883" s="41" t="str">
        <f t="shared" si="41"/>
        <v>Tomislav – Jurač</v>
      </c>
      <c r="N883" s="97"/>
      <c r="O883" s="98"/>
      <c r="P883" s="99"/>
    </row>
    <row r="884" spans="2:16" x14ac:dyDescent="0.25">
      <c r="B884" s="97">
        <v>1919</v>
      </c>
      <c r="C884" s="98" t="s">
        <v>2906</v>
      </c>
      <c r="D884" s="98" t="s">
        <v>3572</v>
      </c>
      <c r="E884" s="98" t="s">
        <v>589</v>
      </c>
      <c r="F884" s="99" t="s">
        <v>1488</v>
      </c>
      <c r="H884" s="41" t="str">
        <f t="shared" si="39"/>
        <v>Goran – Juratović – OK Vihor – M45</v>
      </c>
      <c r="J884" s="41" t="str">
        <f t="shared" si="40"/>
        <v>Goran – Juratović – OK Vihor</v>
      </c>
      <c r="L884" s="41" t="str">
        <f t="shared" si="41"/>
        <v>Goran – Juratović</v>
      </c>
      <c r="N884" s="97"/>
      <c r="O884" s="98"/>
      <c r="P884" s="99"/>
    </row>
    <row r="885" spans="2:16" x14ac:dyDescent="0.25">
      <c r="B885" s="97">
        <v>1920</v>
      </c>
      <c r="C885" s="98" t="s">
        <v>452</v>
      </c>
      <c r="D885" s="98" t="s">
        <v>3055</v>
      </c>
      <c r="E885" s="98" t="s">
        <v>589</v>
      </c>
      <c r="F885" s="99" t="s">
        <v>864</v>
      </c>
      <c r="H885" s="41" t="str">
        <f t="shared" si="39"/>
        <v>Luka – Jurić – OK Vihor – M21</v>
      </c>
      <c r="J885" s="41" t="str">
        <f t="shared" si="40"/>
        <v>Luka – Jurić – OK Vihor</v>
      </c>
      <c r="L885" s="41" t="str">
        <f t="shared" si="41"/>
        <v>Luka – Jurić</v>
      </c>
      <c r="N885" s="97"/>
      <c r="O885" s="98"/>
      <c r="P885" s="99"/>
    </row>
    <row r="886" spans="2:16" x14ac:dyDescent="0.25">
      <c r="B886" s="97">
        <v>1891</v>
      </c>
      <c r="C886" s="98" t="s">
        <v>2504</v>
      </c>
      <c r="D886" s="98" t="s">
        <v>3055</v>
      </c>
      <c r="E886" s="98" t="s">
        <v>589</v>
      </c>
      <c r="F886" s="99" t="s">
        <v>2463</v>
      </c>
      <c r="H886" s="41" t="str">
        <f t="shared" si="39"/>
        <v>Mirjana – Jurić – OK Vihor – Ž45</v>
      </c>
      <c r="J886" s="41" t="str">
        <f t="shared" si="40"/>
        <v>Mirjana – Jurić – OK Vihor</v>
      </c>
      <c r="L886" s="41" t="str">
        <f t="shared" si="41"/>
        <v>Mirjana – Jurić</v>
      </c>
      <c r="N886" s="97"/>
      <c r="O886" s="98"/>
      <c r="P886" s="99"/>
    </row>
    <row r="887" spans="2:16" x14ac:dyDescent="0.25">
      <c r="B887" s="97">
        <v>1892</v>
      </c>
      <c r="C887" s="98" t="s">
        <v>1902</v>
      </c>
      <c r="D887" s="98" t="s">
        <v>3055</v>
      </c>
      <c r="E887" s="98" t="s">
        <v>589</v>
      </c>
      <c r="F887" s="99" t="s">
        <v>2215</v>
      </c>
      <c r="H887" s="41" t="str">
        <f t="shared" si="39"/>
        <v>Nika – Jurić – OK Vihor – Ž20</v>
      </c>
      <c r="J887" s="41" t="str">
        <f t="shared" si="40"/>
        <v>Nika – Jurić – OK Vihor</v>
      </c>
      <c r="L887" s="41" t="str">
        <f t="shared" si="41"/>
        <v>Nika – Jurić</v>
      </c>
      <c r="N887" s="97"/>
      <c r="O887" s="98"/>
      <c r="P887" s="99"/>
    </row>
    <row r="888" spans="2:16" x14ac:dyDescent="0.25">
      <c r="B888" s="97">
        <v>1893</v>
      </c>
      <c r="C888" s="98" t="s">
        <v>2310</v>
      </c>
      <c r="D888" s="98" t="s">
        <v>3055</v>
      </c>
      <c r="E888" s="98" t="s">
        <v>589</v>
      </c>
      <c r="F888" s="99" t="s">
        <v>2108</v>
      </c>
      <c r="H888" s="41" t="str">
        <f t="shared" si="39"/>
        <v>Petra – Jurić – OK Vihor – Ž16</v>
      </c>
      <c r="J888" s="41" t="str">
        <f t="shared" si="40"/>
        <v>Petra – Jurić – OK Vihor</v>
      </c>
      <c r="L888" s="41" t="str">
        <f t="shared" si="41"/>
        <v>Petra – Jurić</v>
      </c>
      <c r="N888" s="97"/>
      <c r="O888" s="98"/>
      <c r="P888" s="99"/>
    </row>
    <row r="889" spans="2:16" x14ac:dyDescent="0.25">
      <c r="B889" s="97">
        <v>1701</v>
      </c>
      <c r="C889" s="98" t="s">
        <v>3573</v>
      </c>
      <c r="D889" s="98" t="s">
        <v>3574</v>
      </c>
      <c r="E889" s="98" t="s">
        <v>589</v>
      </c>
      <c r="F889" s="99"/>
      <c r="H889" s="41" t="str">
        <f t="shared" si="39"/>
        <v>Eugen – Jurković – OK Vihor</v>
      </c>
      <c r="J889" s="41" t="str">
        <f t="shared" si="40"/>
        <v>Eugen – Jurković – OK Vihor</v>
      </c>
      <c r="L889" s="41" t="str">
        <f t="shared" si="41"/>
        <v>Eugen – Jurković</v>
      </c>
      <c r="N889" s="97"/>
      <c r="O889" s="98"/>
      <c r="P889" s="99"/>
    </row>
    <row r="890" spans="2:16" x14ac:dyDescent="0.25">
      <c r="B890" s="97">
        <v>1026</v>
      </c>
      <c r="C890" s="98" t="s">
        <v>2159</v>
      </c>
      <c r="D890" s="98" t="s">
        <v>3575</v>
      </c>
      <c r="E890" s="98" t="s">
        <v>589</v>
      </c>
      <c r="F890" s="99"/>
      <c r="H890" s="41" t="str">
        <f t="shared" si="39"/>
        <v>Nina – Kale – OK Vihor</v>
      </c>
      <c r="J890" s="41" t="str">
        <f t="shared" si="40"/>
        <v>Nina – Kale – OK Vihor</v>
      </c>
      <c r="L890" s="41" t="str">
        <f t="shared" si="41"/>
        <v>Nina – Kale</v>
      </c>
      <c r="N890" s="97"/>
      <c r="O890" s="98"/>
      <c r="P890" s="99"/>
    </row>
    <row r="891" spans="2:16" x14ac:dyDescent="0.25">
      <c r="B891" s="97">
        <v>1702</v>
      </c>
      <c r="C891" s="98" t="s">
        <v>2946</v>
      </c>
      <c r="D891" s="98" t="s">
        <v>3576</v>
      </c>
      <c r="E891" s="98" t="s">
        <v>589</v>
      </c>
      <c r="F891" s="99"/>
      <c r="H891" s="41" t="str">
        <f t="shared" si="39"/>
        <v>Mia – Kamenjarin – OK Vihor</v>
      </c>
      <c r="J891" s="41" t="str">
        <f t="shared" si="40"/>
        <v>Mia – Kamenjarin – OK Vihor</v>
      </c>
      <c r="L891" s="41" t="str">
        <f t="shared" si="41"/>
        <v>Mia – Kamenjarin</v>
      </c>
      <c r="N891" s="97"/>
      <c r="O891" s="98"/>
      <c r="P891" s="99"/>
    </row>
    <row r="892" spans="2:16" x14ac:dyDescent="0.25">
      <c r="B892" s="97">
        <v>1426</v>
      </c>
      <c r="C892" s="98" t="s">
        <v>452</v>
      </c>
      <c r="D892" s="98" t="s">
        <v>3577</v>
      </c>
      <c r="E892" s="98" t="s">
        <v>589</v>
      </c>
      <c r="F892" s="99" t="s">
        <v>864</v>
      </c>
      <c r="H892" s="41" t="str">
        <f t="shared" si="39"/>
        <v>Luka – Karavidović – OK Vihor – M21</v>
      </c>
      <c r="J892" s="41" t="str">
        <f t="shared" si="40"/>
        <v>Luka – Karavidović – OK Vihor</v>
      </c>
      <c r="L892" s="41" t="str">
        <f t="shared" si="41"/>
        <v>Luka – Karavidović</v>
      </c>
      <c r="N892" s="97"/>
      <c r="O892" s="98"/>
      <c r="P892" s="99"/>
    </row>
    <row r="893" spans="2:16" x14ac:dyDescent="0.25">
      <c r="B893" s="97">
        <v>1703</v>
      </c>
      <c r="C893" s="98" t="s">
        <v>1846</v>
      </c>
      <c r="D893" s="98" t="s">
        <v>3578</v>
      </c>
      <c r="E893" s="98" t="s">
        <v>589</v>
      </c>
      <c r="F893" s="99"/>
      <c r="H893" s="41" t="str">
        <f t="shared" si="39"/>
        <v>Fran – Karlović – OK Vihor</v>
      </c>
      <c r="J893" s="41" t="str">
        <f t="shared" si="40"/>
        <v>Fran – Karlović – OK Vihor</v>
      </c>
      <c r="L893" s="41" t="str">
        <f t="shared" si="41"/>
        <v>Fran – Karlović</v>
      </c>
      <c r="N893" s="97"/>
      <c r="O893" s="98"/>
      <c r="P893" s="99"/>
    </row>
    <row r="894" spans="2:16" x14ac:dyDescent="0.25">
      <c r="B894" s="97">
        <v>1510</v>
      </c>
      <c r="C894" s="98" t="s">
        <v>1916</v>
      </c>
      <c r="D894" s="98" t="s">
        <v>3579</v>
      </c>
      <c r="E894" s="98" t="s">
        <v>589</v>
      </c>
      <c r="F894" s="99"/>
      <c r="H894" s="41" t="str">
        <f t="shared" si="39"/>
        <v>Tina – Katić – OK Vihor</v>
      </c>
      <c r="J894" s="41" t="str">
        <f t="shared" si="40"/>
        <v>Tina – Katić – OK Vihor</v>
      </c>
      <c r="L894" s="41" t="str">
        <f t="shared" si="41"/>
        <v>Tina – Katić</v>
      </c>
      <c r="N894" s="97"/>
      <c r="O894" s="98"/>
      <c r="P894" s="99"/>
    </row>
    <row r="895" spans="2:16" x14ac:dyDescent="0.25">
      <c r="B895" s="97">
        <v>1894</v>
      </c>
      <c r="C895" s="98" t="s">
        <v>2584</v>
      </c>
      <c r="D895" s="98" t="s">
        <v>3580</v>
      </c>
      <c r="E895" s="98" t="s">
        <v>589</v>
      </c>
      <c r="F895" s="99" t="s">
        <v>2333</v>
      </c>
      <c r="H895" s="41" t="str">
        <f t="shared" si="39"/>
        <v>Maja – Katušić – OK Vihor – Ž35</v>
      </c>
      <c r="J895" s="41" t="str">
        <f t="shared" si="40"/>
        <v>Maja – Katušić – OK Vihor</v>
      </c>
      <c r="L895" s="41" t="str">
        <f t="shared" si="41"/>
        <v>Maja – Katušić</v>
      </c>
      <c r="N895" s="97"/>
      <c r="O895" s="98"/>
      <c r="P895" s="99"/>
    </row>
    <row r="896" spans="2:16" x14ac:dyDescent="0.25">
      <c r="B896" s="97">
        <v>1921</v>
      </c>
      <c r="C896" s="98" t="s">
        <v>1536</v>
      </c>
      <c r="D896" s="98" t="s">
        <v>3581</v>
      </c>
      <c r="E896" s="98" t="s">
        <v>589</v>
      </c>
      <c r="F896" s="99" t="s">
        <v>1313</v>
      </c>
      <c r="H896" s="41" t="str">
        <f t="shared" si="39"/>
        <v>Domagoj – Kavečić – OK Vihor – M35</v>
      </c>
      <c r="J896" s="41" t="str">
        <f t="shared" si="40"/>
        <v>Domagoj – Kavečić – OK Vihor</v>
      </c>
      <c r="L896" s="41" t="str">
        <f t="shared" si="41"/>
        <v>Domagoj – Kavečić</v>
      </c>
      <c r="N896" s="97"/>
      <c r="O896" s="98"/>
      <c r="P896" s="99"/>
    </row>
    <row r="897" spans="2:16" x14ac:dyDescent="0.25">
      <c r="B897" s="97">
        <v>1704</v>
      </c>
      <c r="C897" s="98" t="s">
        <v>3582</v>
      </c>
      <c r="D897" s="98" t="s">
        <v>3583</v>
      </c>
      <c r="E897" s="98" t="s">
        <v>589</v>
      </c>
      <c r="F897" s="99"/>
      <c r="H897" s="41" t="str">
        <f t="shared" si="39"/>
        <v>Bartol – Kekić – OK Vihor</v>
      </c>
      <c r="J897" s="41" t="str">
        <f t="shared" si="40"/>
        <v>Bartol – Kekić – OK Vihor</v>
      </c>
      <c r="L897" s="41" t="str">
        <f t="shared" si="41"/>
        <v>Bartol – Kekić</v>
      </c>
      <c r="N897" s="97"/>
      <c r="O897" s="98"/>
      <c r="P897" s="99"/>
    </row>
    <row r="898" spans="2:16" x14ac:dyDescent="0.25">
      <c r="B898" s="97">
        <v>1260</v>
      </c>
      <c r="C898" s="98" t="s">
        <v>2207</v>
      </c>
      <c r="D898" s="98" t="s">
        <v>3584</v>
      </c>
      <c r="E898" s="98" t="s">
        <v>589</v>
      </c>
      <c r="F898" s="99" t="s">
        <v>2333</v>
      </c>
      <c r="H898" s="41" t="str">
        <f t="shared" si="39"/>
        <v>Marta – Kiš – OK Vihor – Ž35</v>
      </c>
      <c r="J898" s="41" t="str">
        <f t="shared" si="40"/>
        <v>Marta – Kiš – OK Vihor</v>
      </c>
      <c r="L898" s="41" t="str">
        <f t="shared" si="41"/>
        <v>Marta – Kiš</v>
      </c>
      <c r="N898" s="97"/>
      <c r="O898" s="98"/>
      <c r="P898" s="99"/>
    </row>
    <row r="899" spans="2:16" x14ac:dyDescent="0.25">
      <c r="B899" s="97">
        <v>1705</v>
      </c>
      <c r="C899" s="98" t="s">
        <v>1837</v>
      </c>
      <c r="D899" s="98" t="s">
        <v>3585</v>
      </c>
      <c r="E899" s="98" t="s">
        <v>589</v>
      </c>
      <c r="F899" s="99"/>
      <c r="H899" s="41" t="str">
        <f t="shared" si="39"/>
        <v>Karla – Kiš Kamenjarin – OK Vihor</v>
      </c>
      <c r="J899" s="41" t="str">
        <f t="shared" si="40"/>
        <v>Karla – Kiš Kamenjarin – OK Vihor</v>
      </c>
      <c r="L899" s="41" t="str">
        <f t="shared" si="41"/>
        <v>Karla – Kiš Kamenjarin</v>
      </c>
      <c r="N899" s="97"/>
      <c r="O899" s="98"/>
      <c r="P899" s="99"/>
    </row>
    <row r="900" spans="2:16" x14ac:dyDescent="0.25">
      <c r="B900" s="97">
        <v>1922</v>
      </c>
      <c r="C900" s="98" t="s">
        <v>2897</v>
      </c>
      <c r="D900" s="98" t="s">
        <v>3586</v>
      </c>
      <c r="E900" s="98" t="s">
        <v>589</v>
      </c>
      <c r="F900" s="99" t="s">
        <v>1488</v>
      </c>
      <c r="H900" s="41" t="str">
        <f t="shared" si="39"/>
        <v>Tihomir – Klement – OK Vihor – M45</v>
      </c>
      <c r="J900" s="41" t="str">
        <f t="shared" si="40"/>
        <v>Tihomir – Klement – OK Vihor</v>
      </c>
      <c r="L900" s="41" t="str">
        <f t="shared" si="41"/>
        <v>Tihomir – Klement</v>
      </c>
      <c r="N900" s="97"/>
      <c r="O900" s="98"/>
      <c r="P900" s="99"/>
    </row>
    <row r="901" spans="2:16" x14ac:dyDescent="0.25">
      <c r="B901" s="97">
        <v>1749</v>
      </c>
      <c r="C901" s="98" t="s">
        <v>2342</v>
      </c>
      <c r="D901" s="98" t="s">
        <v>3587</v>
      </c>
      <c r="E901" s="98" t="s">
        <v>589</v>
      </c>
      <c r="F901" s="99"/>
      <c r="H901" s="41" t="str">
        <f t="shared" si="39"/>
        <v>Martina – Knezović – OK Vihor</v>
      </c>
      <c r="J901" s="41" t="str">
        <f t="shared" si="40"/>
        <v>Martina – Knezović – OK Vihor</v>
      </c>
      <c r="L901" s="41" t="str">
        <f t="shared" si="41"/>
        <v>Martina – Knezović</v>
      </c>
      <c r="N901" s="97"/>
      <c r="O901" s="98"/>
      <c r="P901" s="99"/>
    </row>
    <row r="902" spans="2:16" x14ac:dyDescent="0.25">
      <c r="B902" s="97">
        <v>1124</v>
      </c>
      <c r="C902" s="98" t="s">
        <v>3588</v>
      </c>
      <c r="D902" s="98" t="s">
        <v>3589</v>
      </c>
      <c r="E902" s="98" t="s">
        <v>589</v>
      </c>
      <c r="F902" s="99" t="s">
        <v>2652</v>
      </c>
      <c r="H902" s="41" t="str">
        <f t="shared" si="39"/>
        <v>Tin – Kodba – OK Vihor – M20</v>
      </c>
      <c r="J902" s="41" t="str">
        <f t="shared" si="40"/>
        <v>Tin – Kodba – OK Vihor</v>
      </c>
      <c r="L902" s="41" t="str">
        <f t="shared" si="41"/>
        <v>Tin – Kodba</v>
      </c>
      <c r="N902" s="97"/>
      <c r="O902" s="98"/>
      <c r="P902" s="99"/>
    </row>
    <row r="903" spans="2:16" x14ac:dyDescent="0.25">
      <c r="B903" s="97">
        <v>1263</v>
      </c>
      <c r="C903" s="98" t="s">
        <v>2985</v>
      </c>
      <c r="D903" s="98" t="s">
        <v>3589</v>
      </c>
      <c r="E903" s="98" t="s">
        <v>589</v>
      </c>
      <c r="F903" s="99" t="s">
        <v>2652</v>
      </c>
      <c r="H903" s="41" t="str">
        <f t="shared" si="39"/>
        <v>Vid – Kodba – OK Vihor – M20</v>
      </c>
      <c r="J903" s="41" t="str">
        <f t="shared" si="40"/>
        <v>Vid – Kodba – OK Vihor</v>
      </c>
      <c r="L903" s="41" t="str">
        <f t="shared" si="41"/>
        <v>Vid – Kodba</v>
      </c>
      <c r="N903" s="97"/>
      <c r="O903" s="98"/>
      <c r="P903" s="99"/>
    </row>
    <row r="904" spans="2:16" x14ac:dyDescent="0.25">
      <c r="B904" s="97">
        <v>1707</v>
      </c>
      <c r="C904" s="98" t="s">
        <v>3041</v>
      </c>
      <c r="D904" s="98" t="s">
        <v>3590</v>
      </c>
      <c r="E904" s="98" t="s">
        <v>589</v>
      </c>
      <c r="F904" s="99"/>
      <c r="H904" s="41" t="str">
        <f t="shared" si="39"/>
        <v>Antonio – Kolar – OK Vihor</v>
      </c>
      <c r="J904" s="41" t="str">
        <f t="shared" si="40"/>
        <v>Antonio – Kolar – OK Vihor</v>
      </c>
      <c r="L904" s="41" t="str">
        <f t="shared" si="41"/>
        <v>Antonio – Kolar</v>
      </c>
      <c r="N904" s="97"/>
      <c r="O904" s="98"/>
      <c r="P904" s="99"/>
    </row>
    <row r="905" spans="2:16" x14ac:dyDescent="0.25">
      <c r="B905" s="97">
        <v>1706</v>
      </c>
      <c r="C905" s="98" t="s">
        <v>3022</v>
      </c>
      <c r="D905" s="98" t="s">
        <v>3590</v>
      </c>
      <c r="E905" s="98" t="s">
        <v>589</v>
      </c>
      <c r="F905" s="99"/>
      <c r="H905" s="41" t="str">
        <f t="shared" si="39"/>
        <v>Roko – Kolar – OK Vihor</v>
      </c>
      <c r="J905" s="41" t="str">
        <f t="shared" si="40"/>
        <v>Roko – Kolar – OK Vihor</v>
      </c>
      <c r="L905" s="41" t="str">
        <f t="shared" si="41"/>
        <v>Roko – Kolar</v>
      </c>
      <c r="N905" s="97"/>
      <c r="O905" s="98"/>
      <c r="P905" s="99"/>
    </row>
    <row r="906" spans="2:16" x14ac:dyDescent="0.25">
      <c r="B906" s="97">
        <v>1070</v>
      </c>
      <c r="C906" s="98" t="s">
        <v>3194</v>
      </c>
      <c r="D906" s="98" t="s">
        <v>1248</v>
      </c>
      <c r="E906" s="98" t="s">
        <v>589</v>
      </c>
      <c r="F906" s="99" t="s">
        <v>2463</v>
      </c>
      <c r="H906" s="41" t="str">
        <f t="shared" si="39"/>
        <v>Nataša – Kolarek – OK Vihor – Ž45</v>
      </c>
      <c r="J906" s="41" t="str">
        <f t="shared" si="40"/>
        <v>Nataša – Kolarek – OK Vihor</v>
      </c>
      <c r="L906" s="41" t="str">
        <f t="shared" si="41"/>
        <v>Nataša – Kolarek</v>
      </c>
      <c r="N906" s="97"/>
      <c r="O906" s="98"/>
      <c r="P906" s="99"/>
    </row>
    <row r="907" spans="2:16" x14ac:dyDescent="0.25">
      <c r="B907" s="97">
        <v>1477</v>
      </c>
      <c r="C907" s="98" t="s">
        <v>1902</v>
      </c>
      <c r="D907" s="98" t="s">
        <v>1248</v>
      </c>
      <c r="E907" s="98" t="s">
        <v>589</v>
      </c>
      <c r="F907" s="99" t="s">
        <v>2215</v>
      </c>
      <c r="H907" s="41" t="str">
        <f t="shared" ref="H907:H970" si="42">IF(C907="","",C907) &amp; IF(D907="",""," – " &amp; D907) &amp; IF(E907="",""," – " &amp; E907) &amp; IF(F907="",""," – " &amp; F907)</f>
        <v>Nika – Kolarek – OK Vihor – Ž20</v>
      </c>
      <c r="J907" s="41" t="str">
        <f t="shared" ref="J907:J970" si="43">IF(C907="","",C907) &amp; IF(D907="",""," – " &amp; D907) &amp; IF(E907="",""," – " &amp; E907)</f>
        <v>Nika – Kolarek – OK Vihor</v>
      </c>
      <c r="L907" s="41" t="str">
        <f t="shared" ref="L907:L970" si="44">IF(C907="","",C907) &amp; IF(D907="",""," – " &amp; D907)</f>
        <v>Nika – Kolarek</v>
      </c>
      <c r="N907" s="97"/>
      <c r="O907" s="98"/>
      <c r="P907" s="99"/>
    </row>
    <row r="908" spans="2:16" x14ac:dyDescent="0.25">
      <c r="B908" s="97">
        <v>1191</v>
      </c>
      <c r="C908" s="98" t="s">
        <v>781</v>
      </c>
      <c r="D908" s="98" t="s">
        <v>1248</v>
      </c>
      <c r="E908" s="98" t="s">
        <v>589</v>
      </c>
      <c r="F908" s="99" t="s">
        <v>2652</v>
      </c>
      <c r="H908" s="41" t="str">
        <f t="shared" si="42"/>
        <v>Noa – Kolarek – OK Vihor – M20</v>
      </c>
      <c r="J908" s="41" t="str">
        <f t="shared" si="43"/>
        <v>Noa – Kolarek – OK Vihor</v>
      </c>
      <c r="L908" s="41" t="str">
        <f t="shared" si="44"/>
        <v>Noa – Kolarek</v>
      </c>
      <c r="N908" s="97"/>
      <c r="O908" s="98"/>
      <c r="P908" s="99"/>
    </row>
    <row r="909" spans="2:16" x14ac:dyDescent="0.25">
      <c r="B909" s="97">
        <v>1524</v>
      </c>
      <c r="C909" s="98" t="s">
        <v>1639</v>
      </c>
      <c r="D909" s="98" t="s">
        <v>3591</v>
      </c>
      <c r="E909" s="98" t="s">
        <v>589</v>
      </c>
      <c r="F909" s="99"/>
      <c r="H909" s="41" t="str">
        <f t="shared" si="42"/>
        <v>Petar – Korlaet – OK Vihor</v>
      </c>
      <c r="J909" s="41" t="str">
        <f t="shared" si="43"/>
        <v>Petar – Korlaet – OK Vihor</v>
      </c>
      <c r="L909" s="41" t="str">
        <f t="shared" si="44"/>
        <v>Petar – Korlaet</v>
      </c>
      <c r="N909" s="97"/>
      <c r="O909" s="98"/>
      <c r="P909" s="99"/>
    </row>
    <row r="910" spans="2:16" x14ac:dyDescent="0.25">
      <c r="B910" s="97">
        <v>1895</v>
      </c>
      <c r="C910" s="98" t="s">
        <v>2310</v>
      </c>
      <c r="D910" s="98" t="s">
        <v>3163</v>
      </c>
      <c r="E910" s="98" t="s">
        <v>589</v>
      </c>
      <c r="F910" s="99" t="s">
        <v>2333</v>
      </c>
      <c r="H910" s="41" t="str">
        <f t="shared" si="42"/>
        <v>Petra – Kos – OK Vihor – Ž35</v>
      </c>
      <c r="J910" s="41" t="str">
        <f t="shared" si="43"/>
        <v>Petra – Kos – OK Vihor</v>
      </c>
      <c r="L910" s="41" t="str">
        <f t="shared" si="44"/>
        <v>Petra – Kos</v>
      </c>
      <c r="N910" s="97"/>
      <c r="O910" s="98"/>
      <c r="P910" s="99"/>
    </row>
    <row r="911" spans="2:16" x14ac:dyDescent="0.25">
      <c r="B911" s="97">
        <v>1930</v>
      </c>
      <c r="C911" s="98" t="s">
        <v>3592</v>
      </c>
      <c r="D911" s="98" t="s">
        <v>3163</v>
      </c>
      <c r="E911" s="98" t="s">
        <v>589</v>
      </c>
      <c r="F911" s="99" t="s">
        <v>1488</v>
      </c>
      <c r="H911" s="41" t="str">
        <f t="shared" si="42"/>
        <v>Zlatan – Kos – OK Vihor – M45</v>
      </c>
      <c r="J911" s="41" t="str">
        <f t="shared" si="43"/>
        <v>Zlatan – Kos – OK Vihor</v>
      </c>
      <c r="L911" s="41" t="str">
        <f t="shared" si="44"/>
        <v>Zlatan – Kos</v>
      </c>
      <c r="N911" s="97"/>
      <c r="O911" s="98"/>
      <c r="P911" s="99"/>
    </row>
    <row r="912" spans="2:16" x14ac:dyDescent="0.25">
      <c r="B912" s="97">
        <v>1815</v>
      </c>
      <c r="C912" s="98" t="s">
        <v>3593</v>
      </c>
      <c r="D912" s="98" t="s">
        <v>2165</v>
      </c>
      <c r="E912" s="98" t="s">
        <v>589</v>
      </c>
      <c r="F912" s="99"/>
      <c r="H912" s="41" t="str">
        <f t="shared" si="42"/>
        <v>Nediljko – Kovač – OK Vihor</v>
      </c>
      <c r="J912" s="41" t="str">
        <f t="shared" si="43"/>
        <v>Nediljko – Kovač – OK Vihor</v>
      </c>
      <c r="L912" s="41" t="str">
        <f t="shared" si="44"/>
        <v>Nediljko – Kovač</v>
      </c>
      <c r="N912" s="97"/>
      <c r="O912" s="98"/>
      <c r="P912" s="99"/>
    </row>
    <row r="913" spans="2:16" x14ac:dyDescent="0.25">
      <c r="B913" s="97">
        <v>1405</v>
      </c>
      <c r="C913" s="98" t="s">
        <v>2097</v>
      </c>
      <c r="D913" s="98" t="s">
        <v>2945</v>
      </c>
      <c r="E913" s="98" t="s">
        <v>589</v>
      </c>
      <c r="F913" s="99" t="s">
        <v>2333</v>
      </c>
      <c r="H913" s="41" t="str">
        <f t="shared" si="42"/>
        <v>Ana – Kovačić – OK Vihor – Ž35</v>
      </c>
      <c r="J913" s="41" t="str">
        <f t="shared" si="43"/>
        <v>Ana – Kovačić – OK Vihor</v>
      </c>
      <c r="L913" s="41" t="str">
        <f t="shared" si="44"/>
        <v>Ana – Kovačić</v>
      </c>
      <c r="N913" s="97"/>
      <c r="O913" s="98"/>
      <c r="P913" s="99"/>
    </row>
    <row r="914" spans="2:16" x14ac:dyDescent="0.25">
      <c r="B914" s="97">
        <v>1423</v>
      </c>
      <c r="C914" s="98" t="s">
        <v>2918</v>
      </c>
      <c r="D914" s="98" t="s">
        <v>3594</v>
      </c>
      <c r="E914" s="98" t="s">
        <v>589</v>
      </c>
      <c r="F914" s="99" t="s">
        <v>1313</v>
      </c>
      <c r="H914" s="41" t="str">
        <f t="shared" si="42"/>
        <v>Eduard – Kožul – OK Vihor – M35</v>
      </c>
      <c r="J914" s="41" t="str">
        <f t="shared" si="43"/>
        <v>Eduard – Kožul – OK Vihor</v>
      </c>
      <c r="L914" s="41" t="str">
        <f t="shared" si="44"/>
        <v>Eduard – Kožul</v>
      </c>
      <c r="N914" s="97"/>
      <c r="O914" s="98"/>
      <c r="P914" s="99"/>
    </row>
    <row r="915" spans="2:16" x14ac:dyDescent="0.25">
      <c r="B915" s="97">
        <v>1182</v>
      </c>
      <c r="C915" s="98" t="s">
        <v>2097</v>
      </c>
      <c r="D915" s="98" t="s">
        <v>3595</v>
      </c>
      <c r="E915" s="98" t="s">
        <v>589</v>
      </c>
      <c r="F915" s="99" t="s">
        <v>2108</v>
      </c>
      <c r="H915" s="41" t="str">
        <f t="shared" si="42"/>
        <v>Ana – Krajnović – OK Vihor – Ž16</v>
      </c>
      <c r="J915" s="41" t="str">
        <f t="shared" si="43"/>
        <v>Ana – Krajnović – OK Vihor</v>
      </c>
      <c r="L915" s="41" t="str">
        <f t="shared" si="44"/>
        <v>Ana – Krajnović</v>
      </c>
      <c r="N915" s="97"/>
      <c r="O915" s="98"/>
      <c r="P915" s="99"/>
    </row>
    <row r="916" spans="2:16" x14ac:dyDescent="0.25">
      <c r="B916" s="97">
        <v>1295</v>
      </c>
      <c r="C916" s="98" t="s">
        <v>2806</v>
      </c>
      <c r="D916" s="98" t="s">
        <v>3595</v>
      </c>
      <c r="E916" s="98" t="s">
        <v>589</v>
      </c>
      <c r="F916" s="99" t="s">
        <v>1488</v>
      </c>
      <c r="H916" s="41" t="str">
        <f t="shared" si="42"/>
        <v>Ivo – Krajnović – OK Vihor – M45</v>
      </c>
      <c r="J916" s="41" t="str">
        <f t="shared" si="43"/>
        <v>Ivo – Krajnović – OK Vihor</v>
      </c>
      <c r="L916" s="41" t="str">
        <f t="shared" si="44"/>
        <v>Ivo – Krajnović</v>
      </c>
      <c r="N916" s="97"/>
      <c r="O916" s="98"/>
      <c r="P916" s="99"/>
    </row>
    <row r="917" spans="2:16" x14ac:dyDescent="0.25">
      <c r="B917" s="97">
        <v>1497</v>
      </c>
      <c r="C917" s="98" t="s">
        <v>452</v>
      </c>
      <c r="D917" s="98" t="s">
        <v>3595</v>
      </c>
      <c r="E917" s="98" t="s">
        <v>589</v>
      </c>
      <c r="F917" s="99" t="s">
        <v>2652</v>
      </c>
      <c r="H917" s="41" t="str">
        <f t="shared" si="42"/>
        <v>Luka – Krajnović – OK Vihor – M20</v>
      </c>
      <c r="J917" s="41" t="str">
        <f t="shared" si="43"/>
        <v>Luka – Krajnović – OK Vihor</v>
      </c>
      <c r="L917" s="41" t="str">
        <f t="shared" si="44"/>
        <v>Luka – Krajnović</v>
      </c>
      <c r="N917" s="97"/>
      <c r="O917" s="98"/>
      <c r="P917" s="99"/>
    </row>
    <row r="918" spans="2:16" x14ac:dyDescent="0.25">
      <c r="B918" s="97">
        <v>1495</v>
      </c>
      <c r="C918" s="98" t="s">
        <v>1474</v>
      </c>
      <c r="D918" s="98" t="s">
        <v>3319</v>
      </c>
      <c r="E918" s="98" t="s">
        <v>589</v>
      </c>
      <c r="F918" s="99" t="s">
        <v>864</v>
      </c>
      <c r="H918" s="41" t="str">
        <f t="shared" si="42"/>
        <v>Miroslav – Kralj – OK Vihor – M21</v>
      </c>
      <c r="J918" s="41" t="str">
        <f t="shared" si="43"/>
        <v>Miroslav – Kralj – OK Vihor</v>
      </c>
      <c r="L918" s="41" t="str">
        <f t="shared" si="44"/>
        <v>Miroslav – Kralj</v>
      </c>
      <c r="N918" s="97"/>
      <c r="O918" s="103"/>
      <c r="P918" s="99"/>
    </row>
    <row r="919" spans="2:16" x14ac:dyDescent="0.25">
      <c r="B919" s="97">
        <v>1896</v>
      </c>
      <c r="C919" s="98" t="s">
        <v>2371</v>
      </c>
      <c r="D919" s="98" t="s">
        <v>3596</v>
      </c>
      <c r="E919" s="98" t="s">
        <v>589</v>
      </c>
      <c r="F919" s="99" t="s">
        <v>2252</v>
      </c>
      <c r="H919" s="41" t="str">
        <f t="shared" si="42"/>
        <v>Nikolina – Kranjec – OK Vihor – Ž21</v>
      </c>
      <c r="J919" s="41" t="str">
        <f t="shared" si="43"/>
        <v>Nikolina – Kranjec – OK Vihor</v>
      </c>
      <c r="L919" s="41" t="str">
        <f t="shared" si="44"/>
        <v>Nikolina – Kranjec</v>
      </c>
      <c r="N919" s="97"/>
      <c r="O919" s="98"/>
      <c r="P919" s="99"/>
    </row>
    <row r="920" spans="2:16" x14ac:dyDescent="0.25">
      <c r="B920" s="97">
        <v>1010</v>
      </c>
      <c r="C920" s="98" t="s">
        <v>3484</v>
      </c>
      <c r="D920" s="98" t="s">
        <v>3597</v>
      </c>
      <c r="E920" s="98" t="s">
        <v>589</v>
      </c>
      <c r="F920" s="99"/>
      <c r="H920" s="41" t="str">
        <f t="shared" si="42"/>
        <v>Anita – Kristian – OK Vihor</v>
      </c>
      <c r="J920" s="41" t="str">
        <f t="shared" si="43"/>
        <v>Anita – Kristian – OK Vihor</v>
      </c>
      <c r="L920" s="41" t="str">
        <f t="shared" si="44"/>
        <v>Anita – Kristian</v>
      </c>
      <c r="N920" s="97"/>
      <c r="O920" s="98"/>
      <c r="P920" s="99"/>
    </row>
    <row r="921" spans="2:16" x14ac:dyDescent="0.25">
      <c r="B921" s="97">
        <v>1995</v>
      </c>
      <c r="C921" s="98" t="s">
        <v>2918</v>
      </c>
      <c r="D921" s="98" t="s">
        <v>3598</v>
      </c>
      <c r="E921" s="98" t="s">
        <v>589</v>
      </c>
      <c r="F921" s="99" t="s">
        <v>1488</v>
      </c>
      <c r="H921" s="41" t="str">
        <f t="shared" si="42"/>
        <v>Eduard – Krš – OK Vihor – M45</v>
      </c>
      <c r="J921" s="41" t="str">
        <f t="shared" si="43"/>
        <v>Eduard – Krš – OK Vihor</v>
      </c>
      <c r="L921" s="41" t="str">
        <f t="shared" si="44"/>
        <v>Eduard – Krš</v>
      </c>
      <c r="N921" s="97"/>
      <c r="O921" s="98"/>
      <c r="P921" s="99"/>
    </row>
    <row r="922" spans="2:16" x14ac:dyDescent="0.25">
      <c r="B922" s="97">
        <v>1216</v>
      </c>
      <c r="C922" s="98" t="s">
        <v>2543</v>
      </c>
      <c r="D922" s="98" t="s">
        <v>3598</v>
      </c>
      <c r="E922" s="98" t="s">
        <v>589</v>
      </c>
      <c r="F922" s="99" t="s">
        <v>2333</v>
      </c>
      <c r="H922" s="41" t="str">
        <f t="shared" si="42"/>
        <v>Sanja – Krš – OK Vihor – Ž35</v>
      </c>
      <c r="J922" s="41" t="str">
        <f t="shared" si="43"/>
        <v>Sanja – Krš – OK Vihor</v>
      </c>
      <c r="L922" s="41" t="str">
        <f t="shared" si="44"/>
        <v>Sanja – Krš</v>
      </c>
      <c r="N922" s="97"/>
      <c r="O922" s="98"/>
      <c r="P922" s="99"/>
    </row>
    <row r="923" spans="2:16" x14ac:dyDescent="0.25">
      <c r="B923" s="97">
        <v>1489</v>
      </c>
      <c r="C923" s="98" t="s">
        <v>861</v>
      </c>
      <c r="D923" s="98" t="s">
        <v>3599</v>
      </c>
      <c r="E923" s="98" t="s">
        <v>589</v>
      </c>
      <c r="F923" s="99" t="s">
        <v>864</v>
      </c>
      <c r="H923" s="41" t="str">
        <f t="shared" si="42"/>
        <v>Matija – Kučinac – OK Vihor – M21</v>
      </c>
      <c r="J923" s="41" t="str">
        <f t="shared" si="43"/>
        <v>Matija – Kučinac – OK Vihor</v>
      </c>
      <c r="L923" s="41" t="str">
        <f t="shared" si="44"/>
        <v>Matija – Kučinac</v>
      </c>
      <c r="N923" s="97"/>
      <c r="O923" s="98"/>
      <c r="P923" s="99"/>
    </row>
    <row r="924" spans="2:16" x14ac:dyDescent="0.25">
      <c r="B924" s="97">
        <v>1544</v>
      </c>
      <c r="C924" s="98" t="s">
        <v>3600</v>
      </c>
      <c r="D924" s="98" t="s">
        <v>3599</v>
      </c>
      <c r="E924" s="98" t="s">
        <v>589</v>
      </c>
      <c r="F924" s="99" t="s">
        <v>2585</v>
      </c>
      <c r="H924" s="41" t="str">
        <f t="shared" si="42"/>
        <v>Teodora – Kučinac – OK Vihor – Ž55</v>
      </c>
      <c r="J924" s="41" t="str">
        <f t="shared" si="43"/>
        <v>Teodora – Kučinac – OK Vihor</v>
      </c>
      <c r="L924" s="41" t="str">
        <f t="shared" si="44"/>
        <v>Teodora – Kučinac</v>
      </c>
      <c r="N924" s="97"/>
      <c r="O924" s="98"/>
      <c r="P924" s="99"/>
    </row>
    <row r="925" spans="2:16" x14ac:dyDescent="0.25">
      <c r="B925" s="97">
        <v>1069</v>
      </c>
      <c r="C925" s="98" t="s">
        <v>2884</v>
      </c>
      <c r="D925" s="98" t="s">
        <v>1207</v>
      </c>
      <c r="E925" s="98" t="s">
        <v>589</v>
      </c>
      <c r="F925" s="99" t="s">
        <v>1488</v>
      </c>
      <c r="H925" s="41" t="str">
        <f t="shared" si="42"/>
        <v>Boris – Kukec – OK Vihor – M45</v>
      </c>
      <c r="J925" s="41" t="str">
        <f t="shared" si="43"/>
        <v>Boris – Kukec – OK Vihor</v>
      </c>
      <c r="L925" s="41" t="str">
        <f t="shared" si="44"/>
        <v>Boris – Kukec</v>
      </c>
      <c r="N925" s="97"/>
      <c r="O925" s="98"/>
      <c r="P925" s="99"/>
    </row>
    <row r="926" spans="2:16" x14ac:dyDescent="0.25">
      <c r="B926" s="97">
        <v>1105</v>
      </c>
      <c r="C926" s="98" t="s">
        <v>1208</v>
      </c>
      <c r="D926" s="98" t="s">
        <v>1207</v>
      </c>
      <c r="E926" s="98" t="s">
        <v>589</v>
      </c>
      <c r="F926" s="99" t="s">
        <v>864</v>
      </c>
      <c r="H926" s="41" t="str">
        <f t="shared" si="42"/>
        <v>Jura – Kukec – OK Vihor – M21</v>
      </c>
      <c r="J926" s="41" t="str">
        <f t="shared" si="43"/>
        <v>Jura – Kukec – OK Vihor</v>
      </c>
      <c r="L926" s="41" t="str">
        <f t="shared" si="44"/>
        <v>Jura – Kukec</v>
      </c>
      <c r="N926" s="97"/>
      <c r="O926" s="98"/>
      <c r="P926" s="99"/>
    </row>
    <row r="927" spans="2:16" x14ac:dyDescent="0.25">
      <c r="B927" s="97">
        <v>1397</v>
      </c>
      <c r="C927" s="98" t="s">
        <v>3601</v>
      </c>
      <c r="D927" s="98" t="s">
        <v>1207</v>
      </c>
      <c r="E927" s="98" t="s">
        <v>589</v>
      </c>
      <c r="F927" s="99" t="s">
        <v>2463</v>
      </c>
      <c r="H927" s="41" t="str">
        <f t="shared" si="42"/>
        <v>Karolina – Kukec – OK Vihor – Ž45</v>
      </c>
      <c r="J927" s="41" t="str">
        <f t="shared" si="43"/>
        <v>Karolina – Kukec – OK Vihor</v>
      </c>
      <c r="L927" s="41" t="str">
        <f t="shared" si="44"/>
        <v>Karolina – Kukec</v>
      </c>
      <c r="N927" s="97"/>
      <c r="O927" s="98"/>
      <c r="P927" s="99"/>
    </row>
    <row r="928" spans="2:16" x14ac:dyDescent="0.25">
      <c r="B928" s="97">
        <v>1512</v>
      </c>
      <c r="C928" s="98" t="s">
        <v>2207</v>
      </c>
      <c r="D928" s="98" t="s">
        <v>1207</v>
      </c>
      <c r="E928" s="98" t="s">
        <v>589</v>
      </c>
      <c r="F928" s="99" t="s">
        <v>2215</v>
      </c>
      <c r="H928" s="41" t="str">
        <f t="shared" si="42"/>
        <v>Marta – Kukec – OK Vihor – Ž20</v>
      </c>
      <c r="J928" s="41" t="str">
        <f t="shared" si="43"/>
        <v>Marta – Kukec – OK Vihor</v>
      </c>
      <c r="L928" s="41" t="str">
        <f t="shared" si="44"/>
        <v>Marta – Kukec</v>
      </c>
      <c r="N928" s="97"/>
      <c r="O928" s="98"/>
      <c r="P928" s="99"/>
    </row>
    <row r="929" spans="2:16" x14ac:dyDescent="0.25">
      <c r="B929" s="97">
        <v>1708</v>
      </c>
      <c r="C929" s="98" t="s">
        <v>3602</v>
      </c>
      <c r="D929" s="98" t="s">
        <v>3603</v>
      </c>
      <c r="E929" s="98" t="s">
        <v>589</v>
      </c>
      <c r="F929" s="99"/>
      <c r="H929" s="41" t="str">
        <f t="shared" si="42"/>
        <v>Matea – Kulušić – OK Vihor</v>
      </c>
      <c r="J929" s="41" t="str">
        <f t="shared" si="43"/>
        <v>Matea – Kulušić – OK Vihor</v>
      </c>
      <c r="L929" s="41" t="str">
        <f t="shared" si="44"/>
        <v>Matea – Kulušić</v>
      </c>
      <c r="N929" s="97"/>
      <c r="O929" s="98"/>
      <c r="P929" s="99"/>
    </row>
    <row r="930" spans="2:16" x14ac:dyDescent="0.25">
      <c r="B930" s="97">
        <v>1375</v>
      </c>
      <c r="C930" s="98" t="s">
        <v>2584</v>
      </c>
      <c r="D930" s="98" t="s">
        <v>3604</v>
      </c>
      <c r="E930" s="98" t="s">
        <v>589</v>
      </c>
      <c r="F930" s="99" t="s">
        <v>2333</v>
      </c>
      <c r="H930" s="41" t="str">
        <f t="shared" si="42"/>
        <v>Maja – Kušt – OK Vihor – Ž35</v>
      </c>
      <c r="J930" s="41" t="str">
        <f t="shared" si="43"/>
        <v>Maja – Kušt – OK Vihor</v>
      </c>
      <c r="L930" s="41" t="str">
        <f t="shared" si="44"/>
        <v>Maja – Kušt</v>
      </c>
      <c r="N930" s="97"/>
      <c r="O930" s="98"/>
      <c r="P930" s="99"/>
    </row>
    <row r="931" spans="2:16" x14ac:dyDescent="0.25">
      <c r="B931" s="97">
        <v>1029</v>
      </c>
      <c r="C931" s="98" t="s">
        <v>2310</v>
      </c>
      <c r="D931" s="98" t="s">
        <v>3605</v>
      </c>
      <c r="E931" s="98" t="s">
        <v>589</v>
      </c>
      <c r="F931" s="99"/>
      <c r="H931" s="41" t="str">
        <f t="shared" si="42"/>
        <v>Petra – Laškarin – OK Vihor</v>
      </c>
      <c r="J931" s="41" t="str">
        <f t="shared" si="43"/>
        <v>Petra – Laškarin – OK Vihor</v>
      </c>
      <c r="L931" s="41" t="str">
        <f t="shared" si="44"/>
        <v>Petra – Laškarin</v>
      </c>
      <c r="N931" s="97"/>
      <c r="O931" s="98"/>
      <c r="P931" s="99"/>
    </row>
    <row r="932" spans="2:16" x14ac:dyDescent="0.25">
      <c r="B932" s="97">
        <v>1076</v>
      </c>
      <c r="C932" s="98" t="s">
        <v>3606</v>
      </c>
      <c r="D932" s="98" t="s">
        <v>3607</v>
      </c>
      <c r="E932" s="98" t="s">
        <v>589</v>
      </c>
      <c r="F932" s="99" t="s">
        <v>2463</v>
      </c>
      <c r="H932" s="41" t="str">
        <f t="shared" si="42"/>
        <v>Nevena – Letica – OK Vihor – Ž45</v>
      </c>
      <c r="J932" s="41" t="str">
        <f t="shared" si="43"/>
        <v>Nevena – Letica – OK Vihor</v>
      </c>
      <c r="L932" s="41" t="str">
        <f t="shared" si="44"/>
        <v>Nevena – Letica</v>
      </c>
      <c r="N932" s="97"/>
      <c r="O932" s="98"/>
      <c r="P932" s="99"/>
    </row>
    <row r="933" spans="2:16" x14ac:dyDescent="0.25">
      <c r="B933" s="97">
        <v>1013</v>
      </c>
      <c r="C933" s="98" t="s">
        <v>1536</v>
      </c>
      <c r="D933" s="98" t="s">
        <v>3608</v>
      </c>
      <c r="E933" s="98" t="s">
        <v>589</v>
      </c>
      <c r="F933" s="99"/>
      <c r="H933" s="41" t="str">
        <f t="shared" si="42"/>
        <v>Domagoj – Levanić – OK Vihor</v>
      </c>
      <c r="J933" s="41" t="str">
        <f t="shared" si="43"/>
        <v>Domagoj – Levanić – OK Vihor</v>
      </c>
      <c r="L933" s="41" t="str">
        <f t="shared" si="44"/>
        <v>Domagoj – Levanić</v>
      </c>
      <c r="N933" s="97"/>
      <c r="O933" s="98"/>
      <c r="P933" s="99"/>
    </row>
    <row r="934" spans="2:16" x14ac:dyDescent="0.25">
      <c r="B934" s="97">
        <v>1034</v>
      </c>
      <c r="C934" s="98" t="s">
        <v>1101</v>
      </c>
      <c r="D934" s="98" t="s">
        <v>3609</v>
      </c>
      <c r="E934" s="98" t="s">
        <v>589</v>
      </c>
      <c r="F934" s="99"/>
      <c r="H934" s="41" t="str">
        <f t="shared" si="42"/>
        <v>Tomislav – Lopandić – OK Vihor</v>
      </c>
      <c r="J934" s="41" t="str">
        <f t="shared" si="43"/>
        <v>Tomislav – Lopandić – OK Vihor</v>
      </c>
      <c r="L934" s="41" t="str">
        <f t="shared" si="44"/>
        <v>Tomislav – Lopandić</v>
      </c>
      <c r="N934" s="97"/>
      <c r="O934" s="98"/>
      <c r="P934" s="99"/>
    </row>
    <row r="935" spans="2:16" x14ac:dyDescent="0.25">
      <c r="B935" s="97">
        <v>1080</v>
      </c>
      <c r="C935" s="98" t="s">
        <v>3610</v>
      </c>
      <c r="D935" s="98" t="s">
        <v>3611</v>
      </c>
      <c r="E935" s="98" t="s">
        <v>589</v>
      </c>
      <c r="F935" s="99" t="s">
        <v>2463</v>
      </c>
      <c r="H935" s="41" t="str">
        <f t="shared" si="42"/>
        <v>Darinka – Lovrec – OK Vihor – Ž45</v>
      </c>
      <c r="J935" s="41" t="str">
        <f t="shared" si="43"/>
        <v>Darinka – Lovrec – OK Vihor</v>
      </c>
      <c r="L935" s="41" t="str">
        <f t="shared" si="44"/>
        <v>Darinka – Lovrec</v>
      </c>
      <c r="N935" s="97"/>
      <c r="O935" s="98"/>
      <c r="P935" s="99"/>
    </row>
    <row r="936" spans="2:16" x14ac:dyDescent="0.25">
      <c r="B936" s="97">
        <v>1360</v>
      </c>
      <c r="C936" s="98" t="s">
        <v>2414</v>
      </c>
      <c r="D936" s="98" t="s">
        <v>3611</v>
      </c>
      <c r="E936" s="98" t="s">
        <v>589</v>
      </c>
      <c r="F936" s="99" t="s">
        <v>2252</v>
      </c>
      <c r="H936" s="41" t="str">
        <f t="shared" si="42"/>
        <v>Iva – Lovrec – OK Vihor – Ž21</v>
      </c>
      <c r="J936" s="41" t="str">
        <f t="shared" si="43"/>
        <v>Iva – Lovrec – OK Vihor</v>
      </c>
      <c r="L936" s="41" t="str">
        <f t="shared" si="44"/>
        <v>Iva – Lovrec</v>
      </c>
      <c r="N936" s="97"/>
      <c r="O936" s="98"/>
      <c r="P936" s="99"/>
    </row>
    <row r="937" spans="2:16" x14ac:dyDescent="0.25">
      <c r="B937" s="97">
        <v>1532</v>
      </c>
      <c r="C937" s="98" t="s">
        <v>2946</v>
      </c>
      <c r="D937" s="98" t="s">
        <v>3611</v>
      </c>
      <c r="E937" s="98" t="s">
        <v>589</v>
      </c>
      <c r="F937" s="99" t="s">
        <v>2252</v>
      </c>
      <c r="H937" s="41" t="str">
        <f t="shared" si="42"/>
        <v>Mia – Lovrec – OK Vihor – Ž21</v>
      </c>
      <c r="J937" s="41" t="str">
        <f t="shared" si="43"/>
        <v>Mia – Lovrec – OK Vihor</v>
      </c>
      <c r="L937" s="41" t="str">
        <f t="shared" si="44"/>
        <v>Mia – Lovrec</v>
      </c>
      <c r="N937" s="97"/>
      <c r="O937" s="98"/>
      <c r="P937" s="99"/>
    </row>
    <row r="938" spans="2:16" x14ac:dyDescent="0.25">
      <c r="B938" s="97">
        <v>1482</v>
      </c>
      <c r="C938" s="98" t="s">
        <v>2802</v>
      </c>
      <c r="D938" s="98" t="s">
        <v>3611</v>
      </c>
      <c r="E938" s="98" t="s">
        <v>589</v>
      </c>
      <c r="F938" s="99" t="s">
        <v>1614</v>
      </c>
      <c r="H938" s="41" t="str">
        <f t="shared" si="42"/>
        <v>Nenad – Lovrec – OK Vihor – M55</v>
      </c>
      <c r="J938" s="41" t="str">
        <f t="shared" si="43"/>
        <v>Nenad – Lovrec – OK Vihor</v>
      </c>
      <c r="L938" s="41" t="str">
        <f t="shared" si="44"/>
        <v>Nenad – Lovrec</v>
      </c>
      <c r="N938" s="97"/>
      <c r="O938" s="98"/>
      <c r="P938" s="99"/>
    </row>
    <row r="939" spans="2:16" x14ac:dyDescent="0.25">
      <c r="B939" s="97">
        <v>1897</v>
      </c>
      <c r="C939" s="98" t="s">
        <v>1479</v>
      </c>
      <c r="D939" s="98" t="s">
        <v>3612</v>
      </c>
      <c r="E939" s="98" t="s">
        <v>589</v>
      </c>
      <c r="F939" s="99" t="s">
        <v>864</v>
      </c>
      <c r="H939" s="41" t="str">
        <f t="shared" si="42"/>
        <v>Franjo – Lozančić – OK Vihor – M21</v>
      </c>
      <c r="J939" s="41" t="str">
        <f t="shared" si="43"/>
        <v>Franjo – Lozančić – OK Vihor</v>
      </c>
      <c r="L939" s="41" t="str">
        <f t="shared" si="44"/>
        <v>Franjo – Lozančić</v>
      </c>
      <c r="N939" s="97"/>
      <c r="O939" s="98"/>
      <c r="P939" s="99"/>
    </row>
    <row r="940" spans="2:16" x14ac:dyDescent="0.25">
      <c r="B940" s="97">
        <v>1898</v>
      </c>
      <c r="C940" s="98" t="s">
        <v>1388</v>
      </c>
      <c r="D940" s="98" t="s">
        <v>3613</v>
      </c>
      <c r="E940" s="98" t="s">
        <v>589</v>
      </c>
      <c r="F940" s="99" t="s">
        <v>864</v>
      </c>
      <c r="H940" s="41" t="str">
        <f t="shared" si="42"/>
        <v>Nikola – Lucić – OK Vihor – M21</v>
      </c>
      <c r="J940" s="41" t="str">
        <f t="shared" si="43"/>
        <v>Nikola – Lucić – OK Vihor</v>
      </c>
      <c r="L940" s="41" t="str">
        <f t="shared" si="44"/>
        <v>Nikola – Lucić</v>
      </c>
      <c r="N940" s="97"/>
      <c r="O940" s="98"/>
      <c r="P940" s="99"/>
    </row>
    <row r="941" spans="2:16" x14ac:dyDescent="0.25">
      <c r="B941" s="97">
        <v>1899</v>
      </c>
      <c r="C941" s="98" t="s">
        <v>1054</v>
      </c>
      <c r="D941" s="98" t="s">
        <v>2810</v>
      </c>
      <c r="E941" s="98" t="s">
        <v>589</v>
      </c>
      <c r="F941" s="99" t="s">
        <v>1313</v>
      </c>
      <c r="H941" s="41" t="str">
        <f t="shared" si="42"/>
        <v>Ivan – Majnarić – OK Vihor – M35</v>
      </c>
      <c r="J941" s="41" t="str">
        <f t="shared" si="43"/>
        <v>Ivan – Majnarić – OK Vihor</v>
      </c>
      <c r="L941" s="41" t="str">
        <f t="shared" si="44"/>
        <v>Ivan – Majnarić</v>
      </c>
      <c r="N941" s="97"/>
      <c r="O941" s="98"/>
      <c r="P941" s="99"/>
    </row>
    <row r="942" spans="2:16" x14ac:dyDescent="0.25">
      <c r="B942" s="97">
        <v>1390</v>
      </c>
      <c r="C942" s="98" t="s">
        <v>3264</v>
      </c>
      <c r="D942" s="98" t="s">
        <v>3614</v>
      </c>
      <c r="E942" s="98" t="s">
        <v>589</v>
      </c>
      <c r="F942" s="99" t="s">
        <v>2333</v>
      </c>
      <c r="H942" s="41" t="str">
        <f t="shared" si="42"/>
        <v>Lorena – Malec – OK Vihor – Ž35</v>
      </c>
      <c r="J942" s="41" t="str">
        <f t="shared" si="43"/>
        <v>Lorena – Malec – OK Vihor</v>
      </c>
      <c r="L942" s="41" t="str">
        <f t="shared" si="44"/>
        <v>Lorena – Malec</v>
      </c>
      <c r="N942" s="97"/>
      <c r="O942" s="98"/>
      <c r="P942" s="99"/>
    </row>
    <row r="943" spans="2:16" x14ac:dyDescent="0.25">
      <c r="B943" s="97">
        <v>1900</v>
      </c>
      <c r="C943" s="98" t="s">
        <v>1612</v>
      </c>
      <c r="D943" s="98" t="s">
        <v>3174</v>
      </c>
      <c r="E943" s="98" t="s">
        <v>589</v>
      </c>
      <c r="F943" s="99" t="s">
        <v>1488</v>
      </c>
      <c r="H943" s="41" t="str">
        <f t="shared" si="42"/>
        <v>Dario – Malović – OK Vihor – M45</v>
      </c>
      <c r="J943" s="41" t="str">
        <f t="shared" si="43"/>
        <v>Dario – Malović – OK Vihor</v>
      </c>
      <c r="L943" s="41" t="str">
        <f t="shared" si="44"/>
        <v>Dario – Malović</v>
      </c>
      <c r="N943" s="97"/>
      <c r="O943" s="98"/>
      <c r="P943" s="99"/>
    </row>
    <row r="944" spans="2:16" x14ac:dyDescent="0.25">
      <c r="B944" s="97">
        <v>1411</v>
      </c>
      <c r="C944" s="98" t="s">
        <v>2949</v>
      </c>
      <c r="D944" s="98" t="s">
        <v>3615</v>
      </c>
      <c r="E944" s="98" t="s">
        <v>589</v>
      </c>
      <c r="F944" s="99" t="s">
        <v>387</v>
      </c>
      <c r="H944" s="41" t="str">
        <f t="shared" si="42"/>
        <v>Bruno – Mance – OK Vihor – M12</v>
      </c>
      <c r="J944" s="41" t="str">
        <f t="shared" si="43"/>
        <v>Bruno – Mance – OK Vihor</v>
      </c>
      <c r="L944" s="41" t="str">
        <f t="shared" si="44"/>
        <v>Bruno – Mance</v>
      </c>
      <c r="N944" s="97"/>
      <c r="O944" s="98"/>
      <c r="P944" s="99"/>
    </row>
    <row r="945" spans="2:16" x14ac:dyDescent="0.25">
      <c r="B945" s="97">
        <v>1353</v>
      </c>
      <c r="C945" s="98" t="s">
        <v>2088</v>
      </c>
      <c r="D945" s="98" t="s">
        <v>3615</v>
      </c>
      <c r="E945" s="98" t="s">
        <v>589</v>
      </c>
      <c r="F945" s="99" t="s">
        <v>2333</v>
      </c>
      <c r="H945" s="41" t="str">
        <f t="shared" si="42"/>
        <v>Ines – Mance – OK Vihor – Ž35</v>
      </c>
      <c r="J945" s="41" t="str">
        <f t="shared" si="43"/>
        <v>Ines – Mance – OK Vihor</v>
      </c>
      <c r="L945" s="41" t="str">
        <f t="shared" si="44"/>
        <v>Ines – Mance</v>
      </c>
      <c r="N945" s="97"/>
      <c r="O945" s="98"/>
      <c r="P945" s="99"/>
    </row>
    <row r="946" spans="2:16" x14ac:dyDescent="0.25">
      <c r="B946" s="97">
        <v>1207</v>
      </c>
      <c r="C946" s="98" t="s">
        <v>614</v>
      </c>
      <c r="D946" s="98" t="s">
        <v>3615</v>
      </c>
      <c r="E946" s="98" t="s">
        <v>589</v>
      </c>
      <c r="F946" s="99" t="s">
        <v>387</v>
      </c>
      <c r="H946" s="41" t="str">
        <f t="shared" si="42"/>
        <v>Teo – Mance – OK Vihor – M12</v>
      </c>
      <c r="J946" s="41" t="str">
        <f t="shared" si="43"/>
        <v>Teo – Mance – OK Vihor</v>
      </c>
      <c r="L946" s="41" t="str">
        <f t="shared" si="44"/>
        <v>Teo – Mance</v>
      </c>
      <c r="N946" s="97"/>
      <c r="O946" s="98"/>
      <c r="P946" s="99"/>
    </row>
    <row r="947" spans="2:16" x14ac:dyDescent="0.25">
      <c r="B947" s="97">
        <v>1152</v>
      </c>
      <c r="C947" s="98" t="s">
        <v>3616</v>
      </c>
      <c r="D947" s="98" t="s">
        <v>3617</v>
      </c>
      <c r="E947" s="98" t="s">
        <v>589</v>
      </c>
      <c r="F947" s="99" t="s">
        <v>2463</v>
      </c>
      <c r="H947" s="41" t="str">
        <f t="shared" si="42"/>
        <v>Jasna – Mandac – OK Vihor – Ž45</v>
      </c>
      <c r="J947" s="41" t="str">
        <f t="shared" si="43"/>
        <v>Jasna – Mandac – OK Vihor</v>
      </c>
      <c r="L947" s="41" t="str">
        <f t="shared" si="44"/>
        <v>Jasna – Mandac</v>
      </c>
      <c r="N947" s="97"/>
      <c r="O947" s="98"/>
      <c r="P947" s="99"/>
    </row>
    <row r="948" spans="2:16" x14ac:dyDescent="0.25">
      <c r="B948" s="97">
        <v>1018</v>
      </c>
      <c r="C948" s="98" t="s">
        <v>2224</v>
      </c>
      <c r="D948" s="98" t="s">
        <v>3618</v>
      </c>
      <c r="E948" s="98" t="s">
        <v>589</v>
      </c>
      <c r="F948" s="99"/>
      <c r="H948" s="41" t="str">
        <f t="shared" si="42"/>
        <v>Jelena – Manzin Ištvanović – OK Vihor</v>
      </c>
      <c r="J948" s="41" t="str">
        <f t="shared" si="43"/>
        <v>Jelena – Manzin Ištvanović – OK Vihor</v>
      </c>
      <c r="L948" s="41" t="str">
        <f t="shared" si="44"/>
        <v>Jelena – Manzin Ištvanović</v>
      </c>
      <c r="N948" s="97"/>
      <c r="O948" s="98"/>
      <c r="P948" s="99"/>
    </row>
    <row r="949" spans="2:16" x14ac:dyDescent="0.25">
      <c r="B949" s="97">
        <v>1410</v>
      </c>
      <c r="C949" s="98" t="s">
        <v>2142</v>
      </c>
      <c r="D949" s="98" t="s">
        <v>1550</v>
      </c>
      <c r="E949" s="98" t="s">
        <v>589</v>
      </c>
      <c r="F949" s="99" t="s">
        <v>2108</v>
      </c>
      <c r="H949" s="41" t="str">
        <f t="shared" si="42"/>
        <v>Ira – Mareković – OK Vihor – Ž16</v>
      </c>
      <c r="J949" s="41" t="str">
        <f t="shared" si="43"/>
        <v>Ira – Mareković – OK Vihor</v>
      </c>
      <c r="L949" s="41" t="str">
        <f t="shared" si="44"/>
        <v>Ira – Mareković</v>
      </c>
      <c r="N949" s="97"/>
      <c r="O949" s="98"/>
      <c r="P949" s="99"/>
    </row>
    <row r="950" spans="2:16" x14ac:dyDescent="0.25">
      <c r="B950" s="97">
        <v>1183</v>
      </c>
      <c r="C950" s="98" t="s">
        <v>1551</v>
      </c>
      <c r="D950" s="98" t="s">
        <v>1550</v>
      </c>
      <c r="E950" s="98" t="s">
        <v>589</v>
      </c>
      <c r="F950" s="99" t="s">
        <v>1488</v>
      </c>
      <c r="H950" s="41" t="str">
        <f t="shared" si="42"/>
        <v>Siniša – Mareković – OK Vihor – M45</v>
      </c>
      <c r="J950" s="41" t="str">
        <f t="shared" si="43"/>
        <v>Siniša – Mareković – OK Vihor</v>
      </c>
      <c r="L950" s="41" t="str">
        <f t="shared" si="44"/>
        <v>Siniša – Mareković</v>
      </c>
      <c r="N950" s="97"/>
      <c r="O950" s="98"/>
      <c r="P950" s="99"/>
    </row>
    <row r="951" spans="2:16" x14ac:dyDescent="0.25">
      <c r="B951" s="97">
        <v>1408</v>
      </c>
      <c r="C951" s="98" t="s">
        <v>564</v>
      </c>
      <c r="D951" s="98" t="s">
        <v>3619</v>
      </c>
      <c r="E951" s="98" t="s">
        <v>589</v>
      </c>
      <c r="F951" s="99" t="s">
        <v>619</v>
      </c>
      <c r="H951" s="41" t="str">
        <f t="shared" si="42"/>
        <v>Filip – Marendić – OK Vihor – M16</v>
      </c>
      <c r="J951" s="41" t="str">
        <f t="shared" si="43"/>
        <v>Filip – Marendić – OK Vihor</v>
      </c>
      <c r="L951" s="41" t="str">
        <f t="shared" si="44"/>
        <v>Filip – Marendić</v>
      </c>
      <c r="N951" s="97"/>
      <c r="O951" s="98"/>
      <c r="P951" s="99"/>
    </row>
    <row r="952" spans="2:16" x14ac:dyDescent="0.25">
      <c r="B952" s="97">
        <v>1234</v>
      </c>
      <c r="C952" s="98" t="s">
        <v>1101</v>
      </c>
      <c r="D952" s="98" t="s">
        <v>3175</v>
      </c>
      <c r="E952" s="98" t="s">
        <v>589</v>
      </c>
      <c r="F952" s="99" t="s">
        <v>1488</v>
      </c>
      <c r="H952" s="41" t="str">
        <f t="shared" si="42"/>
        <v>Tomislav – Marjanović – OK Vihor – M45</v>
      </c>
      <c r="J952" s="41" t="str">
        <f t="shared" si="43"/>
        <v>Tomislav – Marjanović – OK Vihor</v>
      </c>
      <c r="L952" s="41" t="str">
        <f t="shared" si="44"/>
        <v>Tomislav – Marjanović</v>
      </c>
      <c r="N952" s="97"/>
      <c r="O952" s="98"/>
      <c r="P952" s="99"/>
    </row>
    <row r="953" spans="2:16" x14ac:dyDescent="0.25">
      <c r="B953" s="97">
        <v>1901</v>
      </c>
      <c r="C953" s="98" t="s">
        <v>2363</v>
      </c>
      <c r="D953" s="98" t="s">
        <v>1265</v>
      </c>
      <c r="E953" s="98" t="s">
        <v>589</v>
      </c>
      <c r="F953" s="99" t="s">
        <v>2333</v>
      </c>
      <c r="H953" s="41" t="str">
        <f t="shared" si="42"/>
        <v>Ivana – Marković – OK Vihor – Ž35</v>
      </c>
      <c r="J953" s="41" t="str">
        <f t="shared" si="43"/>
        <v>Ivana – Marković – OK Vihor</v>
      </c>
      <c r="L953" s="41" t="str">
        <f t="shared" si="44"/>
        <v>Ivana – Marković</v>
      </c>
      <c r="N953" s="97"/>
      <c r="O953" s="98"/>
      <c r="P953" s="99"/>
    </row>
    <row r="954" spans="2:16" x14ac:dyDescent="0.25">
      <c r="B954" s="97">
        <v>1190</v>
      </c>
      <c r="C954" s="98" t="s">
        <v>2097</v>
      </c>
      <c r="D954" s="98" t="s">
        <v>3620</v>
      </c>
      <c r="E954" s="98" t="s">
        <v>589</v>
      </c>
      <c r="F954" s="99" t="s">
        <v>2333</v>
      </c>
      <c r="H954" s="41" t="str">
        <f t="shared" si="42"/>
        <v>Ana – Markulin – OK Vihor – Ž35</v>
      </c>
      <c r="J954" s="41" t="str">
        <f t="shared" si="43"/>
        <v>Ana – Markulin – OK Vihor</v>
      </c>
      <c r="L954" s="41" t="str">
        <f t="shared" si="44"/>
        <v>Ana – Markulin</v>
      </c>
      <c r="N954" s="97"/>
      <c r="O954" s="98"/>
      <c r="P954" s="99"/>
    </row>
    <row r="955" spans="2:16" x14ac:dyDescent="0.25">
      <c r="B955" s="97">
        <v>1016</v>
      </c>
      <c r="C955" s="98" t="s">
        <v>2906</v>
      </c>
      <c r="D955" s="98" t="s">
        <v>3621</v>
      </c>
      <c r="E955" s="98" t="s">
        <v>589</v>
      </c>
      <c r="F955" s="99"/>
      <c r="H955" s="41" t="str">
        <f t="shared" si="42"/>
        <v>Goran – Marović – OK Vihor</v>
      </c>
      <c r="J955" s="41" t="str">
        <f t="shared" si="43"/>
        <v>Goran – Marović – OK Vihor</v>
      </c>
      <c r="L955" s="41" t="str">
        <f t="shared" si="44"/>
        <v>Goran – Marović</v>
      </c>
      <c r="N955" s="97"/>
      <c r="O955" s="98"/>
      <c r="P955" s="99"/>
    </row>
    <row r="956" spans="2:16" x14ac:dyDescent="0.25">
      <c r="B956" s="97">
        <v>1942</v>
      </c>
      <c r="C956" s="98" t="s">
        <v>3622</v>
      </c>
      <c r="D956" s="98" t="s">
        <v>3370</v>
      </c>
      <c r="E956" s="98" t="s">
        <v>589</v>
      </c>
      <c r="F956" s="99" t="s">
        <v>864</v>
      </c>
      <c r="H956" s="41" t="str">
        <f t="shared" si="42"/>
        <v>Dino – Martinović – OK Vihor – M21</v>
      </c>
      <c r="J956" s="41" t="str">
        <f t="shared" si="43"/>
        <v>Dino – Martinović – OK Vihor</v>
      </c>
      <c r="L956" s="41" t="str">
        <f t="shared" si="44"/>
        <v>Dino – Martinović</v>
      </c>
      <c r="N956" s="97"/>
      <c r="O956" s="98"/>
      <c r="P956" s="99"/>
    </row>
    <row r="957" spans="2:16" x14ac:dyDescent="0.25">
      <c r="B957" s="97">
        <v>1803</v>
      </c>
      <c r="C957" s="98" t="s">
        <v>2939</v>
      </c>
      <c r="D957" s="98" t="s">
        <v>3623</v>
      </c>
      <c r="E957" s="98" t="s">
        <v>589</v>
      </c>
      <c r="F957" s="99"/>
      <c r="H957" s="41" t="str">
        <f t="shared" si="42"/>
        <v>Šimun – Matešić – OK Vihor</v>
      </c>
      <c r="J957" s="41" t="str">
        <f t="shared" si="43"/>
        <v>Šimun – Matešić – OK Vihor</v>
      </c>
      <c r="L957" s="41" t="str">
        <f t="shared" si="44"/>
        <v>Šimun – Matešić</v>
      </c>
      <c r="N957" s="97"/>
      <c r="O957" s="98"/>
      <c r="P957" s="99"/>
    </row>
    <row r="958" spans="2:16" x14ac:dyDescent="0.25">
      <c r="B958" s="97">
        <v>1271</v>
      </c>
      <c r="C958" s="98" t="s">
        <v>893</v>
      </c>
      <c r="D958" s="98" t="s">
        <v>1744</v>
      </c>
      <c r="E958" s="98" t="s">
        <v>589</v>
      </c>
      <c r="F958" s="99" t="s">
        <v>1614</v>
      </c>
      <c r="H958" s="41" t="str">
        <f t="shared" si="42"/>
        <v>Josip – Matijašić – OK Vihor – M55</v>
      </c>
      <c r="J958" s="41" t="str">
        <f t="shared" si="43"/>
        <v>Josip – Matijašić – OK Vihor</v>
      </c>
      <c r="L958" s="41" t="str">
        <f t="shared" si="44"/>
        <v>Josip – Matijašić</v>
      </c>
      <c r="N958" s="97"/>
      <c r="O958" s="98"/>
      <c r="P958" s="99"/>
    </row>
    <row r="959" spans="2:16" x14ac:dyDescent="0.25">
      <c r="B959" s="97">
        <v>2174</v>
      </c>
      <c r="C959" s="98" t="s">
        <v>3077</v>
      </c>
      <c r="D959" s="98" t="s">
        <v>3624</v>
      </c>
      <c r="E959" s="98" t="s">
        <v>589</v>
      </c>
      <c r="F959" s="99"/>
      <c r="H959" s="41" t="str">
        <f t="shared" si="42"/>
        <v>Davor – Matun – OK Vihor</v>
      </c>
      <c r="J959" s="41" t="str">
        <f t="shared" si="43"/>
        <v>Davor – Matun – OK Vihor</v>
      </c>
      <c r="L959" s="41" t="str">
        <f t="shared" si="44"/>
        <v>Davor – Matun</v>
      </c>
      <c r="N959" s="97"/>
      <c r="O959" s="98"/>
      <c r="P959" s="99"/>
    </row>
    <row r="960" spans="2:16" x14ac:dyDescent="0.25">
      <c r="B960" s="97">
        <v>1428</v>
      </c>
      <c r="C960" s="98" t="s">
        <v>2884</v>
      </c>
      <c r="D960" s="98" t="s">
        <v>3625</v>
      </c>
      <c r="E960" s="98" t="s">
        <v>589</v>
      </c>
      <c r="F960" s="99" t="s">
        <v>1488</v>
      </c>
      <c r="H960" s="41" t="str">
        <f t="shared" si="42"/>
        <v>Boris – Mazić – OK Vihor – M45</v>
      </c>
      <c r="J960" s="41" t="str">
        <f t="shared" si="43"/>
        <v>Boris – Mazić – OK Vihor</v>
      </c>
      <c r="L960" s="41" t="str">
        <f t="shared" si="44"/>
        <v>Boris – Mazić</v>
      </c>
      <c r="N960" s="97"/>
      <c r="O960" s="98"/>
      <c r="P960" s="99"/>
    </row>
    <row r="961" spans="2:16" x14ac:dyDescent="0.25">
      <c r="B961" s="97">
        <v>1251</v>
      </c>
      <c r="C961" s="98" t="s">
        <v>3626</v>
      </c>
      <c r="D961" s="98" t="s">
        <v>3625</v>
      </c>
      <c r="E961" s="98" t="s">
        <v>589</v>
      </c>
      <c r="F961" s="99" t="s">
        <v>387</v>
      </c>
      <c r="H961" s="41" t="str">
        <f t="shared" si="42"/>
        <v>Lovre – Mazić – OK Vihor – M12</v>
      </c>
      <c r="J961" s="41" t="str">
        <f t="shared" si="43"/>
        <v>Lovre – Mazić – OK Vihor</v>
      </c>
      <c r="L961" s="41" t="str">
        <f t="shared" si="44"/>
        <v>Lovre – Mazić</v>
      </c>
      <c r="N961" s="97"/>
      <c r="O961" s="98"/>
      <c r="P961" s="99"/>
    </row>
    <row r="962" spans="2:16" x14ac:dyDescent="0.25">
      <c r="B962" s="97">
        <v>1057</v>
      </c>
      <c r="C962" s="98" t="s">
        <v>3627</v>
      </c>
      <c r="D962" s="98" t="s">
        <v>3625</v>
      </c>
      <c r="E962" s="98" t="s">
        <v>589</v>
      </c>
      <c r="F962" s="99" t="s">
        <v>619</v>
      </c>
      <c r="H962" s="41" t="str">
        <f t="shared" si="42"/>
        <v>Mikula – Mazić – OK Vihor – M16</v>
      </c>
      <c r="J962" s="41" t="str">
        <f t="shared" si="43"/>
        <v>Mikula – Mazić – OK Vihor</v>
      </c>
      <c r="L962" s="41" t="str">
        <f t="shared" si="44"/>
        <v>Mikula – Mazić</v>
      </c>
      <c r="N962" s="97"/>
      <c r="O962" s="98"/>
      <c r="P962" s="99"/>
    </row>
    <row r="963" spans="2:16" x14ac:dyDescent="0.25">
      <c r="B963" s="97">
        <v>1221</v>
      </c>
      <c r="C963" s="98" t="s">
        <v>1077</v>
      </c>
      <c r="D963" s="98" t="s">
        <v>3625</v>
      </c>
      <c r="E963" s="98" t="s">
        <v>589</v>
      </c>
      <c r="F963" s="99" t="s">
        <v>387</v>
      </c>
      <c r="H963" s="41" t="str">
        <f t="shared" si="42"/>
        <v>Vjeko – Mazić – OK Vihor – M12</v>
      </c>
      <c r="J963" s="41" t="str">
        <f t="shared" si="43"/>
        <v>Vjeko – Mazić – OK Vihor</v>
      </c>
      <c r="L963" s="41" t="str">
        <f t="shared" si="44"/>
        <v>Vjeko – Mazić</v>
      </c>
      <c r="N963" s="97"/>
      <c r="O963" s="98"/>
      <c r="P963" s="99"/>
    </row>
    <row r="964" spans="2:16" x14ac:dyDescent="0.25">
      <c r="B964" s="97">
        <v>1709</v>
      </c>
      <c r="C964" s="98" t="s">
        <v>2097</v>
      </c>
      <c r="D964" s="98" t="s">
        <v>3628</v>
      </c>
      <c r="E964" s="98" t="s">
        <v>589</v>
      </c>
      <c r="F964" s="99"/>
      <c r="H964" s="41" t="str">
        <f t="shared" si="42"/>
        <v>Ana – Medved – OK Vihor</v>
      </c>
      <c r="J964" s="41" t="str">
        <f t="shared" si="43"/>
        <v>Ana – Medved – OK Vihor</v>
      </c>
      <c r="L964" s="41" t="str">
        <f t="shared" si="44"/>
        <v>Ana – Medved</v>
      </c>
      <c r="N964" s="97"/>
      <c r="O964" s="98"/>
      <c r="P964" s="99"/>
    </row>
    <row r="965" spans="2:16" x14ac:dyDescent="0.25">
      <c r="B965" s="97">
        <v>1548</v>
      </c>
      <c r="C965" s="98" t="s">
        <v>1777</v>
      </c>
      <c r="D965" s="98" t="s">
        <v>1776</v>
      </c>
      <c r="E965" s="98" t="s">
        <v>589</v>
      </c>
      <c r="F965" s="99" t="s">
        <v>1767</v>
      </c>
      <c r="H965" s="41" t="str">
        <f t="shared" si="42"/>
        <v>Ivica – Mesić – OK Vihor – M65</v>
      </c>
      <c r="J965" s="41" t="str">
        <f t="shared" si="43"/>
        <v>Ivica – Mesić – OK Vihor</v>
      </c>
      <c r="L965" s="41" t="str">
        <f t="shared" si="44"/>
        <v>Ivica – Mesić</v>
      </c>
      <c r="N965" s="97"/>
      <c r="O965" s="98"/>
      <c r="P965" s="99"/>
    </row>
    <row r="966" spans="2:16" x14ac:dyDescent="0.25">
      <c r="B966" s="97">
        <v>1136</v>
      </c>
      <c r="C966" s="98" t="s">
        <v>3629</v>
      </c>
      <c r="D966" s="98" t="s">
        <v>1776</v>
      </c>
      <c r="E966" s="98" t="s">
        <v>589</v>
      </c>
      <c r="F966" s="99" t="s">
        <v>2252</v>
      </c>
      <c r="H966" s="41" t="str">
        <f t="shared" si="42"/>
        <v>Maša – Mesić – OK Vihor – Ž21</v>
      </c>
      <c r="J966" s="41" t="str">
        <f t="shared" si="43"/>
        <v>Maša – Mesić – OK Vihor</v>
      </c>
      <c r="L966" s="41" t="str">
        <f t="shared" si="44"/>
        <v>Maša – Mesić</v>
      </c>
      <c r="N966" s="97"/>
      <c r="O966" s="98"/>
      <c r="P966" s="99"/>
    </row>
    <row r="967" spans="2:16" x14ac:dyDescent="0.25">
      <c r="B967" s="97">
        <v>1167</v>
      </c>
      <c r="C967" s="98" t="s">
        <v>861</v>
      </c>
      <c r="D967" s="98" t="s">
        <v>1776</v>
      </c>
      <c r="E967" s="98" t="s">
        <v>589</v>
      </c>
      <c r="F967" s="99" t="s">
        <v>864</v>
      </c>
      <c r="H967" s="41" t="str">
        <f t="shared" si="42"/>
        <v>Matija – Mesić – OK Vihor – M21</v>
      </c>
      <c r="J967" s="41" t="str">
        <f t="shared" si="43"/>
        <v>Matija – Mesić – OK Vihor</v>
      </c>
      <c r="L967" s="41" t="str">
        <f t="shared" si="44"/>
        <v>Matija – Mesić</v>
      </c>
      <c r="N967" s="97"/>
      <c r="O967" s="98"/>
      <c r="P967" s="99"/>
    </row>
    <row r="968" spans="2:16" x14ac:dyDescent="0.25">
      <c r="B968" s="97">
        <v>1710</v>
      </c>
      <c r="C968" s="98" t="s">
        <v>3285</v>
      </c>
      <c r="D968" s="98" t="s">
        <v>3008</v>
      </c>
      <c r="E968" s="98" t="s">
        <v>589</v>
      </c>
      <c r="F968" s="99"/>
      <c r="H968" s="41" t="str">
        <f t="shared" si="42"/>
        <v>Bojan – Mihaljević – OK Vihor</v>
      </c>
      <c r="J968" s="41" t="str">
        <f t="shared" si="43"/>
        <v>Bojan – Mihaljević – OK Vihor</v>
      </c>
      <c r="L968" s="41" t="str">
        <f t="shared" si="44"/>
        <v>Bojan – Mihaljević</v>
      </c>
      <c r="N968" s="97"/>
      <c r="O968" s="98"/>
      <c r="P968" s="99"/>
    </row>
    <row r="969" spans="2:16" x14ac:dyDescent="0.25">
      <c r="B969" s="97">
        <v>2002</v>
      </c>
      <c r="C969" s="98" t="s">
        <v>2943</v>
      </c>
      <c r="D969" s="98" t="s">
        <v>3008</v>
      </c>
      <c r="E969" s="98" t="s">
        <v>589</v>
      </c>
      <c r="F969" s="99"/>
      <c r="H969" s="41" t="str">
        <f t="shared" si="42"/>
        <v>Marina – Mihaljević – OK Vihor</v>
      </c>
      <c r="J969" s="41" t="str">
        <f t="shared" si="43"/>
        <v>Marina – Mihaljević – OK Vihor</v>
      </c>
      <c r="L969" s="41" t="str">
        <f t="shared" si="44"/>
        <v>Marina – Mihaljević</v>
      </c>
      <c r="N969" s="97"/>
      <c r="O969" s="98"/>
      <c r="P969" s="99"/>
    </row>
    <row r="970" spans="2:16" x14ac:dyDescent="0.25">
      <c r="B970" s="97">
        <v>1533</v>
      </c>
      <c r="C970" s="98" t="s">
        <v>2802</v>
      </c>
      <c r="D970" s="98" t="s">
        <v>3008</v>
      </c>
      <c r="E970" s="98" t="s">
        <v>589</v>
      </c>
      <c r="F970" s="99" t="s">
        <v>1614</v>
      </c>
      <c r="H970" s="41" t="str">
        <f t="shared" si="42"/>
        <v>Nenad – Mihaljević – OK Vihor – M55</v>
      </c>
      <c r="J970" s="41" t="str">
        <f t="shared" si="43"/>
        <v>Nenad – Mihaljević – OK Vihor</v>
      </c>
      <c r="L970" s="41" t="str">
        <f t="shared" si="44"/>
        <v>Nenad – Mihaljević</v>
      </c>
      <c r="N970" s="97"/>
      <c r="O970" s="98"/>
      <c r="P970" s="99"/>
    </row>
    <row r="971" spans="2:16" x14ac:dyDescent="0.25">
      <c r="B971" s="97">
        <v>1422</v>
      </c>
      <c r="C971" s="98" t="s">
        <v>1101</v>
      </c>
      <c r="D971" s="98" t="s">
        <v>3630</v>
      </c>
      <c r="E971" s="98" t="s">
        <v>589</v>
      </c>
      <c r="F971" s="99" t="s">
        <v>2652</v>
      </c>
      <c r="H971" s="41" t="str">
        <f t="shared" ref="H971:H1034" si="45">IF(C971="","",C971) &amp; IF(D971="",""," – " &amp; D971) &amp; IF(E971="",""," – " &amp; E971) &amp; IF(F971="",""," – " &amp; F971)</f>
        <v>Tomislav – Mikić – OK Vihor – M20</v>
      </c>
      <c r="J971" s="41" t="str">
        <f t="shared" ref="J971:J1034" si="46">IF(C971="","",C971) &amp; IF(D971="",""," – " &amp; D971) &amp; IF(E971="",""," – " &amp; E971)</f>
        <v>Tomislav – Mikić – OK Vihor</v>
      </c>
      <c r="L971" s="41" t="str">
        <f t="shared" ref="L971:L1034" si="47">IF(C971="","",C971) &amp; IF(D971="",""," – " &amp; D971)</f>
        <v>Tomislav – Mikić</v>
      </c>
      <c r="N971" s="97"/>
      <c r="O971" s="98"/>
      <c r="P971" s="99"/>
    </row>
    <row r="972" spans="2:16" x14ac:dyDescent="0.25">
      <c r="B972" s="97">
        <v>1460</v>
      </c>
      <c r="C972" s="98" t="s">
        <v>2402</v>
      </c>
      <c r="D972" s="98" t="s">
        <v>2401</v>
      </c>
      <c r="E972" s="98" t="s">
        <v>589</v>
      </c>
      <c r="F972" s="99" t="s">
        <v>2333</v>
      </c>
      <c r="H972" s="41" t="str">
        <f t="shared" si="45"/>
        <v>Aleksandra – Miličević – OK Vihor – Ž35</v>
      </c>
      <c r="J972" s="41" t="str">
        <f t="shared" si="46"/>
        <v>Aleksandra – Miličević – OK Vihor</v>
      </c>
      <c r="L972" s="41" t="str">
        <f t="shared" si="47"/>
        <v>Aleksandra – Miličević</v>
      </c>
      <c r="N972" s="97"/>
      <c r="O972" s="98"/>
      <c r="P972" s="99"/>
    </row>
    <row r="973" spans="2:16" x14ac:dyDescent="0.25">
      <c r="B973" s="97">
        <v>1065</v>
      </c>
      <c r="C973" s="98" t="s">
        <v>2910</v>
      </c>
      <c r="D973" s="98" t="s">
        <v>3061</v>
      </c>
      <c r="E973" s="98" t="s">
        <v>589</v>
      </c>
      <c r="F973" s="99" t="s">
        <v>2463</v>
      </c>
      <c r="H973" s="41" t="str">
        <f t="shared" si="45"/>
        <v>Željka – Miljković – OK Vihor – Ž45</v>
      </c>
      <c r="J973" s="41" t="str">
        <f t="shared" si="46"/>
        <v>Željka – Miljković – OK Vihor</v>
      </c>
      <c r="L973" s="41" t="str">
        <f t="shared" si="47"/>
        <v>Željka – Miljković</v>
      </c>
      <c r="N973" s="97"/>
      <c r="O973" s="98"/>
      <c r="P973" s="99"/>
    </row>
    <row r="974" spans="2:16" x14ac:dyDescent="0.25">
      <c r="B974" s="97">
        <v>1239</v>
      </c>
      <c r="C974" s="98" t="s">
        <v>2993</v>
      </c>
      <c r="D974" s="98" t="s">
        <v>3377</v>
      </c>
      <c r="E974" s="98" t="s">
        <v>589</v>
      </c>
      <c r="F974" s="99" t="s">
        <v>387</v>
      </c>
      <c r="H974" s="41" t="str">
        <f t="shared" si="45"/>
        <v>Hrvoje – Mirković – OK Vihor – M12</v>
      </c>
      <c r="J974" s="41" t="str">
        <f t="shared" si="46"/>
        <v>Hrvoje – Mirković – OK Vihor</v>
      </c>
      <c r="L974" s="41" t="str">
        <f t="shared" si="47"/>
        <v>Hrvoje – Mirković</v>
      </c>
      <c r="N974" s="97"/>
      <c r="O974" s="98"/>
      <c r="P974" s="99"/>
    </row>
    <row r="975" spans="2:16" x14ac:dyDescent="0.25">
      <c r="B975" s="97">
        <v>1877</v>
      </c>
      <c r="C975" s="98" t="s">
        <v>2363</v>
      </c>
      <c r="D975" s="98" t="s">
        <v>3377</v>
      </c>
      <c r="E975" s="98" t="s">
        <v>589</v>
      </c>
      <c r="F975" s="99" t="s">
        <v>2333</v>
      </c>
      <c r="H975" s="41" t="str">
        <f t="shared" si="45"/>
        <v>Ivana – Mirković – OK Vihor – Ž35</v>
      </c>
      <c r="J975" s="41" t="str">
        <f t="shared" si="46"/>
        <v>Ivana – Mirković – OK Vihor</v>
      </c>
      <c r="L975" s="41" t="str">
        <f t="shared" si="47"/>
        <v>Ivana – Mirković</v>
      </c>
      <c r="N975" s="97"/>
      <c r="O975" s="98"/>
      <c r="P975" s="99"/>
    </row>
    <row r="976" spans="2:16" x14ac:dyDescent="0.25">
      <c r="B976" s="97">
        <v>1224</v>
      </c>
      <c r="C976" s="98" t="s">
        <v>3039</v>
      </c>
      <c r="D976" s="98" t="s">
        <v>3377</v>
      </c>
      <c r="E976" s="98" t="s">
        <v>589</v>
      </c>
      <c r="F976" s="99" t="s">
        <v>1488</v>
      </c>
      <c r="H976" s="41" t="str">
        <f t="shared" si="45"/>
        <v>Marijan – Mirković – OK Vihor – M45</v>
      </c>
      <c r="J976" s="41" t="str">
        <f t="shared" si="46"/>
        <v>Marijan – Mirković – OK Vihor</v>
      </c>
      <c r="L976" s="41" t="str">
        <f t="shared" si="47"/>
        <v>Marijan – Mirković</v>
      </c>
      <c r="N976" s="97"/>
      <c r="O976" s="98"/>
      <c r="P976" s="99"/>
    </row>
    <row r="977" spans="2:16" x14ac:dyDescent="0.25">
      <c r="B977" s="97">
        <v>1876</v>
      </c>
      <c r="C977" s="98" t="s">
        <v>2957</v>
      </c>
      <c r="D977" s="98" t="s">
        <v>3377</v>
      </c>
      <c r="E977" s="98" t="s">
        <v>589</v>
      </c>
      <c r="F977" s="99" t="s">
        <v>387</v>
      </c>
      <c r="H977" s="41" t="str">
        <f t="shared" si="45"/>
        <v>Mislav – Mirković – OK Vihor – M12</v>
      </c>
      <c r="J977" s="41" t="str">
        <f t="shared" si="46"/>
        <v>Mislav – Mirković – OK Vihor</v>
      </c>
      <c r="L977" s="41" t="str">
        <f t="shared" si="47"/>
        <v>Mislav – Mirković</v>
      </c>
      <c r="N977" s="97"/>
      <c r="O977" s="98"/>
      <c r="P977" s="99"/>
    </row>
    <row r="978" spans="2:16" x14ac:dyDescent="0.25">
      <c r="B978" s="97">
        <v>1395</v>
      </c>
      <c r="C978" s="98" t="s">
        <v>2981</v>
      </c>
      <c r="D978" s="98" t="s">
        <v>3377</v>
      </c>
      <c r="E978" s="98" t="s">
        <v>589</v>
      </c>
      <c r="F978" s="99" t="s">
        <v>619</v>
      </c>
      <c r="H978" s="41" t="str">
        <f t="shared" si="45"/>
        <v>Zvonimir – Mirković – OK Vihor – M16</v>
      </c>
      <c r="J978" s="41" t="str">
        <f t="shared" si="46"/>
        <v>Zvonimir – Mirković – OK Vihor</v>
      </c>
      <c r="L978" s="41" t="str">
        <f t="shared" si="47"/>
        <v>Zvonimir – Mirković</v>
      </c>
      <c r="N978" s="97"/>
      <c r="O978" s="98"/>
      <c r="P978" s="99"/>
    </row>
    <row r="979" spans="2:16" x14ac:dyDescent="0.25">
      <c r="B979" s="97">
        <v>1902</v>
      </c>
      <c r="C979" s="98" t="s">
        <v>3629</v>
      </c>
      <c r="D979" s="98" t="s">
        <v>3631</v>
      </c>
      <c r="E979" s="98" t="s">
        <v>589</v>
      </c>
      <c r="F979" s="99" t="s">
        <v>2463</v>
      </c>
      <c r="H979" s="41" t="str">
        <f t="shared" si="45"/>
        <v>Maša – Miščević – OK Vihor – Ž45</v>
      </c>
      <c r="J979" s="41" t="str">
        <f t="shared" si="46"/>
        <v>Maša – Miščević – OK Vihor</v>
      </c>
      <c r="L979" s="41" t="str">
        <f t="shared" si="47"/>
        <v>Maša – Miščević</v>
      </c>
      <c r="N979" s="97"/>
      <c r="O979" s="98"/>
      <c r="P979" s="99"/>
    </row>
    <row r="980" spans="2:16" x14ac:dyDescent="0.25">
      <c r="B980" s="97">
        <v>1328</v>
      </c>
      <c r="C980" s="98" t="s">
        <v>2782</v>
      </c>
      <c r="D980" s="98" t="s">
        <v>3304</v>
      </c>
      <c r="E980" s="98" t="s">
        <v>589</v>
      </c>
      <c r="F980" s="99" t="s">
        <v>1313</v>
      </c>
      <c r="H980" s="41" t="str">
        <f t="shared" si="45"/>
        <v>Gordan – Mlinarić – OK Vihor – M35</v>
      </c>
      <c r="J980" s="41" t="str">
        <f t="shared" si="46"/>
        <v>Gordan – Mlinarić – OK Vihor</v>
      </c>
      <c r="L980" s="41" t="str">
        <f t="shared" si="47"/>
        <v>Gordan – Mlinarić</v>
      </c>
      <c r="N980" s="97"/>
      <c r="O980" s="98"/>
      <c r="P980" s="99"/>
    </row>
    <row r="981" spans="2:16" x14ac:dyDescent="0.25">
      <c r="B981" s="97">
        <v>1804</v>
      </c>
      <c r="C981" s="98" t="s">
        <v>2826</v>
      </c>
      <c r="D981" s="98" t="s">
        <v>3632</v>
      </c>
      <c r="E981" s="98" t="s">
        <v>589</v>
      </c>
      <c r="F981" s="99"/>
      <c r="H981" s="41" t="str">
        <f t="shared" si="45"/>
        <v>Lucas – Nežić – OK Vihor</v>
      </c>
      <c r="J981" s="41" t="str">
        <f t="shared" si="46"/>
        <v>Lucas – Nežić – OK Vihor</v>
      </c>
      <c r="L981" s="41" t="str">
        <f t="shared" si="47"/>
        <v>Lucas – Nežić</v>
      </c>
      <c r="N981" s="97"/>
      <c r="O981" s="98"/>
      <c r="P981" s="99"/>
    </row>
    <row r="982" spans="2:16" x14ac:dyDescent="0.25">
      <c r="B982" s="97">
        <v>1445</v>
      </c>
      <c r="C982" s="98" t="s">
        <v>2461</v>
      </c>
      <c r="D982" s="98" t="s">
        <v>799</v>
      </c>
      <c r="E982" s="98" t="s">
        <v>589</v>
      </c>
      <c r="F982" s="99" t="s">
        <v>2463</v>
      </c>
      <c r="H982" s="41" t="str">
        <f t="shared" si="45"/>
        <v>Bojana – Nikolić – OK Vihor – Ž45</v>
      </c>
      <c r="J982" s="41" t="str">
        <f t="shared" si="46"/>
        <v>Bojana – Nikolić – OK Vihor</v>
      </c>
      <c r="L982" s="41" t="str">
        <f t="shared" si="47"/>
        <v>Bojana – Nikolić</v>
      </c>
      <c r="N982" s="97"/>
      <c r="O982" s="98"/>
      <c r="P982" s="99"/>
    </row>
    <row r="983" spans="2:16" x14ac:dyDescent="0.25">
      <c r="B983" s="97">
        <v>1041</v>
      </c>
      <c r="C983" s="98" t="s">
        <v>2207</v>
      </c>
      <c r="D983" s="98" t="s">
        <v>799</v>
      </c>
      <c r="E983" s="98" t="s">
        <v>589</v>
      </c>
      <c r="F983" s="99" t="s">
        <v>2108</v>
      </c>
      <c r="H983" s="41" t="str">
        <f t="shared" si="45"/>
        <v>Marta – Nikolić – OK Vihor – Ž16</v>
      </c>
      <c r="J983" s="41" t="str">
        <f t="shared" si="46"/>
        <v>Marta – Nikolić – OK Vihor</v>
      </c>
      <c r="L983" s="41" t="str">
        <f t="shared" si="47"/>
        <v>Marta – Nikolić</v>
      </c>
      <c r="N983" s="97"/>
      <c r="O983" s="98"/>
      <c r="P983" s="99"/>
    </row>
    <row r="984" spans="2:16" x14ac:dyDescent="0.25">
      <c r="B984" s="97">
        <v>1054</v>
      </c>
      <c r="C984" s="98" t="s">
        <v>800</v>
      </c>
      <c r="D984" s="98" t="s">
        <v>799</v>
      </c>
      <c r="E984" s="98" t="s">
        <v>589</v>
      </c>
      <c r="F984" s="99" t="s">
        <v>619</v>
      </c>
      <c r="H984" s="41" t="str">
        <f t="shared" si="45"/>
        <v>Matko – Nikolić – OK Vihor – M16</v>
      </c>
      <c r="J984" s="41" t="str">
        <f t="shared" si="46"/>
        <v>Matko – Nikolić – OK Vihor</v>
      </c>
      <c r="L984" s="41" t="str">
        <f t="shared" si="47"/>
        <v>Matko – Nikolić</v>
      </c>
      <c r="N984" s="97"/>
      <c r="O984" s="98"/>
      <c r="P984" s="99"/>
    </row>
    <row r="985" spans="2:16" x14ac:dyDescent="0.25">
      <c r="B985" s="97">
        <v>1923</v>
      </c>
      <c r="C985" s="98" t="s">
        <v>1673</v>
      </c>
      <c r="D985" s="98" t="s">
        <v>3633</v>
      </c>
      <c r="E985" s="98" t="s">
        <v>589</v>
      </c>
      <c r="F985" s="99"/>
      <c r="H985" s="41" t="str">
        <f t="shared" si="45"/>
        <v>Mladen – Nikšić – OK Vihor</v>
      </c>
      <c r="J985" s="41" t="str">
        <f t="shared" si="46"/>
        <v>Mladen – Nikšić – OK Vihor</v>
      </c>
      <c r="L985" s="41" t="str">
        <f t="shared" si="47"/>
        <v>Mladen – Nikšić</v>
      </c>
      <c r="N985" s="97"/>
      <c r="O985" s="98"/>
      <c r="P985" s="99"/>
    </row>
    <row r="986" spans="2:16" x14ac:dyDescent="0.25">
      <c r="B986" s="97">
        <v>1017</v>
      </c>
      <c r="C986" s="98" t="s">
        <v>2906</v>
      </c>
      <c r="D986" s="98" t="s">
        <v>3305</v>
      </c>
      <c r="E986" s="98" t="s">
        <v>589</v>
      </c>
      <c r="F986" s="99"/>
      <c r="H986" s="41" t="str">
        <f t="shared" si="45"/>
        <v>Goran – Novak – OK Vihor</v>
      </c>
      <c r="J986" s="41" t="str">
        <f t="shared" si="46"/>
        <v>Goran – Novak – OK Vihor</v>
      </c>
      <c r="L986" s="41" t="str">
        <f t="shared" si="47"/>
        <v>Goran – Novak</v>
      </c>
      <c r="N986" s="97"/>
      <c r="O986" s="98"/>
      <c r="P986" s="99"/>
    </row>
    <row r="987" spans="2:16" x14ac:dyDescent="0.25">
      <c r="B987" s="97">
        <v>1468</v>
      </c>
      <c r="C987" s="98" t="s">
        <v>1009</v>
      </c>
      <c r="D987" s="98" t="s">
        <v>3066</v>
      </c>
      <c r="E987" s="98" t="s">
        <v>589</v>
      </c>
      <c r="F987" s="99"/>
      <c r="H987" s="41" t="str">
        <f t="shared" si="45"/>
        <v>Ivor – Novosel – OK Vihor</v>
      </c>
      <c r="J987" s="41" t="str">
        <f t="shared" si="46"/>
        <v>Ivor – Novosel – OK Vihor</v>
      </c>
      <c r="L987" s="41" t="str">
        <f t="shared" si="47"/>
        <v>Ivor – Novosel</v>
      </c>
      <c r="N987" s="97"/>
      <c r="O987" s="98"/>
      <c r="P987" s="99"/>
    </row>
    <row r="988" spans="2:16" x14ac:dyDescent="0.25">
      <c r="B988" s="97">
        <v>1714</v>
      </c>
      <c r="C988" s="98" t="s">
        <v>3634</v>
      </c>
      <c r="D988" s="98" t="s">
        <v>3635</v>
      </c>
      <c r="E988" s="98" t="s">
        <v>589</v>
      </c>
      <c r="F988" s="99"/>
      <c r="H988" s="41" t="str">
        <f t="shared" si="45"/>
        <v>Danijel – Odak – OK Vihor</v>
      </c>
      <c r="J988" s="41" t="str">
        <f t="shared" si="46"/>
        <v>Danijel – Odak – OK Vihor</v>
      </c>
      <c r="L988" s="41" t="str">
        <f t="shared" si="47"/>
        <v>Danijel – Odak</v>
      </c>
      <c r="N988" s="97"/>
      <c r="O988" s="98"/>
      <c r="P988" s="99"/>
    </row>
    <row r="989" spans="2:16" x14ac:dyDescent="0.25">
      <c r="B989" s="97">
        <v>1712</v>
      </c>
      <c r="C989" s="98" t="s">
        <v>495</v>
      </c>
      <c r="D989" s="98" t="s">
        <v>3635</v>
      </c>
      <c r="E989" s="98" t="s">
        <v>589</v>
      </c>
      <c r="F989" s="99"/>
      <c r="H989" s="41" t="str">
        <f t="shared" si="45"/>
        <v>Jakov – Odak – OK Vihor</v>
      </c>
      <c r="J989" s="41" t="str">
        <f t="shared" si="46"/>
        <v>Jakov – Odak – OK Vihor</v>
      </c>
      <c r="L989" s="41" t="str">
        <f t="shared" si="47"/>
        <v>Jakov – Odak</v>
      </c>
      <c r="N989" s="97"/>
      <c r="O989" s="98"/>
      <c r="P989" s="99"/>
    </row>
    <row r="990" spans="2:16" x14ac:dyDescent="0.25">
      <c r="B990" s="97">
        <v>1711</v>
      </c>
      <c r="C990" s="98" t="s">
        <v>3194</v>
      </c>
      <c r="D990" s="98" t="s">
        <v>3635</v>
      </c>
      <c r="E990" s="98" t="s">
        <v>589</v>
      </c>
      <c r="F990" s="99"/>
      <c r="H990" s="41" t="str">
        <f t="shared" si="45"/>
        <v>Nataša – Odak – OK Vihor</v>
      </c>
      <c r="J990" s="41" t="str">
        <f t="shared" si="46"/>
        <v>Nataša – Odak – OK Vihor</v>
      </c>
      <c r="L990" s="41" t="str">
        <f t="shared" si="47"/>
        <v>Nataša – Odak</v>
      </c>
      <c r="N990" s="97"/>
      <c r="O990" s="98"/>
      <c r="P990" s="99"/>
    </row>
    <row r="991" spans="2:16" x14ac:dyDescent="0.25">
      <c r="B991" s="97">
        <v>1713</v>
      </c>
      <c r="C991" s="98" t="s">
        <v>3324</v>
      </c>
      <c r="D991" s="98" t="s">
        <v>3635</v>
      </c>
      <c r="E991" s="98" t="s">
        <v>589</v>
      </c>
      <c r="F991" s="99"/>
      <c r="H991" s="41" t="str">
        <f t="shared" si="45"/>
        <v>Toni – Odak – OK Vihor</v>
      </c>
      <c r="J991" s="41" t="str">
        <f t="shared" si="46"/>
        <v>Toni – Odak – OK Vihor</v>
      </c>
      <c r="L991" s="41" t="str">
        <f t="shared" si="47"/>
        <v>Toni – Odak</v>
      </c>
      <c r="N991" s="97"/>
      <c r="O991" s="98"/>
      <c r="P991" s="99"/>
    </row>
    <row r="992" spans="2:16" x14ac:dyDescent="0.25">
      <c r="B992" s="97">
        <v>1022</v>
      </c>
      <c r="C992" s="98" t="s">
        <v>3636</v>
      </c>
      <c r="D992" s="98" t="s">
        <v>3637</v>
      </c>
      <c r="E992" s="98" t="s">
        <v>589</v>
      </c>
      <c r="F992" s="99"/>
      <c r="H992" s="41" t="str">
        <f t="shared" si="45"/>
        <v>Max – Omerzu – OK Vihor</v>
      </c>
      <c r="J992" s="41" t="str">
        <f t="shared" si="46"/>
        <v>Max – Omerzu – OK Vihor</v>
      </c>
      <c r="L992" s="41" t="str">
        <f t="shared" si="47"/>
        <v>Max – Omerzu</v>
      </c>
      <c r="N992" s="97"/>
      <c r="O992" s="98"/>
      <c r="P992" s="99"/>
    </row>
    <row r="993" spans="2:16" x14ac:dyDescent="0.25">
      <c r="B993" s="97">
        <v>1446</v>
      </c>
      <c r="C993" s="98" t="s">
        <v>3638</v>
      </c>
      <c r="D993" s="98" t="s">
        <v>3639</v>
      </c>
      <c r="E993" s="98" t="s">
        <v>589</v>
      </c>
      <c r="F993" s="99" t="s">
        <v>1313</v>
      </c>
      <c r="H993" s="41" t="str">
        <f t="shared" si="45"/>
        <v>Boško – Opalić – OK Vihor – M35</v>
      </c>
      <c r="J993" s="41" t="str">
        <f t="shared" si="46"/>
        <v>Boško – Opalić – OK Vihor</v>
      </c>
      <c r="L993" s="41" t="str">
        <f t="shared" si="47"/>
        <v>Boško – Opalić</v>
      </c>
      <c r="N993" s="97"/>
      <c r="O993" s="98"/>
      <c r="P993" s="99"/>
    </row>
    <row r="994" spans="2:16" x14ac:dyDescent="0.25">
      <c r="B994" s="97">
        <v>1924</v>
      </c>
      <c r="C994" s="98" t="s">
        <v>3640</v>
      </c>
      <c r="D994" s="98" t="s">
        <v>3641</v>
      </c>
      <c r="E994" s="98" t="s">
        <v>589</v>
      </c>
      <c r="F994" s="99" t="s">
        <v>2585</v>
      </c>
      <c r="H994" s="41" t="str">
        <f t="shared" si="45"/>
        <v>Ljiljana – Oršulić – OK Vihor – Ž55</v>
      </c>
      <c r="J994" s="41" t="str">
        <f t="shared" si="46"/>
        <v>Ljiljana – Oršulić – OK Vihor</v>
      </c>
      <c r="L994" s="41" t="str">
        <f t="shared" si="47"/>
        <v>Ljiljana – Oršulić</v>
      </c>
      <c r="N994" s="97"/>
      <c r="O994" s="98"/>
      <c r="P994" s="99"/>
    </row>
    <row r="995" spans="2:16" x14ac:dyDescent="0.25">
      <c r="B995" s="97">
        <v>1997</v>
      </c>
      <c r="C995" s="98" t="s">
        <v>1406</v>
      </c>
      <c r="D995" s="98" t="s">
        <v>1405</v>
      </c>
      <c r="E995" s="98" t="s">
        <v>589</v>
      </c>
      <c r="F995" s="99" t="s">
        <v>1313</v>
      </c>
      <c r="H995" s="41" t="str">
        <f t="shared" si="45"/>
        <v>Branko – Ostajmer – OK Vihor – M35</v>
      </c>
      <c r="J995" s="41" t="str">
        <f t="shared" si="46"/>
        <v>Branko – Ostajmer – OK Vihor</v>
      </c>
      <c r="L995" s="41" t="str">
        <f t="shared" si="47"/>
        <v>Branko – Ostajmer</v>
      </c>
      <c r="N995" s="97"/>
      <c r="O995" s="98"/>
      <c r="P995" s="99"/>
    </row>
    <row r="996" spans="2:16" x14ac:dyDescent="0.25">
      <c r="B996" s="97">
        <v>1168</v>
      </c>
      <c r="C996" s="98" t="s">
        <v>2088</v>
      </c>
      <c r="D996" s="98" t="s">
        <v>1405</v>
      </c>
      <c r="E996" s="98" t="s">
        <v>589</v>
      </c>
      <c r="F996" s="99" t="s">
        <v>2009</v>
      </c>
      <c r="H996" s="41" t="str">
        <f t="shared" si="45"/>
        <v>Ines – Ostajmer – OK Vihor – Ž12</v>
      </c>
      <c r="J996" s="41" t="str">
        <f t="shared" si="46"/>
        <v>Ines – Ostajmer – OK Vihor</v>
      </c>
      <c r="L996" s="41" t="str">
        <f t="shared" si="47"/>
        <v>Ines – Ostajmer</v>
      </c>
      <c r="N996" s="97"/>
      <c r="O996" s="98"/>
      <c r="P996" s="99"/>
    </row>
    <row r="997" spans="2:16" x14ac:dyDescent="0.25">
      <c r="B997" s="97">
        <v>2004</v>
      </c>
      <c r="C997" s="98" t="s">
        <v>1945</v>
      </c>
      <c r="D997" s="98" t="s">
        <v>1405</v>
      </c>
      <c r="E997" s="98" t="s">
        <v>589</v>
      </c>
      <c r="F997" s="99"/>
      <c r="H997" s="41" t="str">
        <f t="shared" si="45"/>
        <v>Sonja – Ostajmer – OK Vihor</v>
      </c>
      <c r="J997" s="41" t="str">
        <f t="shared" si="46"/>
        <v>Sonja – Ostajmer – OK Vihor</v>
      </c>
      <c r="L997" s="41" t="str">
        <f t="shared" si="47"/>
        <v>Sonja – Ostajmer</v>
      </c>
      <c r="N997" s="97"/>
      <c r="O997" s="98"/>
      <c r="P997" s="99"/>
    </row>
    <row r="998" spans="2:16" x14ac:dyDescent="0.25">
      <c r="B998" s="97">
        <v>1716</v>
      </c>
      <c r="C998" s="98" t="s">
        <v>2784</v>
      </c>
      <c r="D998" s="98" t="s">
        <v>3642</v>
      </c>
      <c r="E998" s="98" t="s">
        <v>589</v>
      </c>
      <c r="F998" s="99"/>
      <c r="H998" s="41" t="str">
        <f t="shared" si="45"/>
        <v>Barbara – Pajk – OK Vihor</v>
      </c>
      <c r="J998" s="41" t="str">
        <f t="shared" si="46"/>
        <v>Barbara – Pajk – OK Vihor</v>
      </c>
      <c r="L998" s="41" t="str">
        <f t="shared" si="47"/>
        <v>Barbara – Pajk</v>
      </c>
      <c r="N998" s="97"/>
      <c r="O998" s="98"/>
      <c r="P998" s="99"/>
    </row>
    <row r="999" spans="2:16" x14ac:dyDescent="0.25">
      <c r="B999" s="97">
        <v>1715</v>
      </c>
      <c r="C999" s="98" t="s">
        <v>3643</v>
      </c>
      <c r="D999" s="98" t="s">
        <v>3642</v>
      </c>
      <c r="E999" s="98" t="s">
        <v>589</v>
      </c>
      <c r="F999" s="99"/>
      <c r="H999" s="41" t="str">
        <f t="shared" si="45"/>
        <v>Leonard – Pajk – OK Vihor</v>
      </c>
      <c r="J999" s="41" t="str">
        <f t="shared" si="46"/>
        <v>Leonard – Pajk – OK Vihor</v>
      </c>
      <c r="L999" s="41" t="str">
        <f t="shared" si="47"/>
        <v>Leonard – Pajk</v>
      </c>
      <c r="N999" s="97"/>
      <c r="O999" s="98"/>
      <c r="P999" s="99"/>
    </row>
    <row r="1000" spans="2:16" x14ac:dyDescent="0.25">
      <c r="B1000" s="97">
        <v>1038</v>
      </c>
      <c r="C1000" s="98" t="s">
        <v>3515</v>
      </c>
      <c r="D1000" s="98" t="s">
        <v>3186</v>
      </c>
      <c r="E1000" s="98" t="s">
        <v>589</v>
      </c>
      <c r="F1000" s="99"/>
      <c r="H1000" s="41" t="str">
        <f t="shared" si="45"/>
        <v>Zoran – Pajnić – OK Vihor</v>
      </c>
      <c r="J1000" s="41" t="str">
        <f t="shared" si="46"/>
        <v>Zoran – Pajnić – OK Vihor</v>
      </c>
      <c r="L1000" s="41" t="str">
        <f t="shared" si="47"/>
        <v>Zoran – Pajnić</v>
      </c>
      <c r="N1000" s="97"/>
      <c r="O1000" s="98"/>
      <c r="P1000" s="99"/>
    </row>
    <row r="1001" spans="2:16" x14ac:dyDescent="0.25">
      <c r="B1001" s="97">
        <v>1925</v>
      </c>
      <c r="C1001" s="98" t="s">
        <v>3644</v>
      </c>
      <c r="D1001" s="98" t="s">
        <v>3645</v>
      </c>
      <c r="E1001" s="98" t="s">
        <v>589</v>
      </c>
      <c r="F1001" s="99" t="s">
        <v>1488</v>
      </c>
      <c r="H1001" s="41" t="str">
        <f t="shared" si="45"/>
        <v>Alen – Paliska – OK Vihor – M45</v>
      </c>
      <c r="J1001" s="41" t="str">
        <f t="shared" si="46"/>
        <v>Alen – Paliska – OK Vihor</v>
      </c>
      <c r="L1001" s="41" t="str">
        <f t="shared" si="47"/>
        <v>Alen – Paliska</v>
      </c>
      <c r="N1001" s="97"/>
      <c r="O1001" s="98"/>
      <c r="P1001" s="99"/>
    </row>
    <row r="1002" spans="2:16" x14ac:dyDescent="0.25">
      <c r="B1002" s="97">
        <v>1805</v>
      </c>
      <c r="C1002" s="98" t="s">
        <v>1054</v>
      </c>
      <c r="D1002" s="98" t="s">
        <v>3646</v>
      </c>
      <c r="E1002" s="98" t="s">
        <v>589</v>
      </c>
      <c r="F1002" s="99"/>
      <c r="H1002" s="41" t="str">
        <f t="shared" si="45"/>
        <v>Ivan – Papak – OK Vihor</v>
      </c>
      <c r="J1002" s="41" t="str">
        <f t="shared" si="46"/>
        <v>Ivan – Papak – OK Vihor</v>
      </c>
      <c r="L1002" s="41" t="str">
        <f t="shared" si="47"/>
        <v>Ivan – Papak</v>
      </c>
      <c r="N1002" s="97"/>
      <c r="O1002" s="98"/>
      <c r="P1002" s="99"/>
    </row>
    <row r="1003" spans="2:16" x14ac:dyDescent="0.25">
      <c r="B1003" s="97">
        <v>1189</v>
      </c>
      <c r="C1003" s="98" t="s">
        <v>2578</v>
      </c>
      <c r="D1003" s="98" t="s">
        <v>2171</v>
      </c>
      <c r="E1003" s="98" t="s">
        <v>589</v>
      </c>
      <c r="F1003" s="99" t="s">
        <v>2463</v>
      </c>
      <c r="H1003" s="41" t="str">
        <f t="shared" si="45"/>
        <v>Ana-Marija – Pavić – OK Vihor – Ž45</v>
      </c>
      <c r="J1003" s="41" t="str">
        <f t="shared" si="46"/>
        <v>Ana-Marija – Pavić – OK Vihor</v>
      </c>
      <c r="L1003" s="41" t="str">
        <f t="shared" si="47"/>
        <v>Ana-Marija – Pavić</v>
      </c>
      <c r="N1003" s="97"/>
      <c r="O1003" s="98"/>
      <c r="P1003" s="99"/>
    </row>
    <row r="1004" spans="2:16" x14ac:dyDescent="0.25">
      <c r="B1004" s="97">
        <v>1813</v>
      </c>
      <c r="C1004" s="98" t="s">
        <v>3647</v>
      </c>
      <c r="D1004" s="98" t="s">
        <v>2171</v>
      </c>
      <c r="E1004" s="98" t="s">
        <v>589</v>
      </c>
      <c r="F1004" s="99"/>
      <c r="H1004" s="41" t="str">
        <f t="shared" si="45"/>
        <v>Margareta – Pavić – OK Vihor</v>
      </c>
      <c r="J1004" s="41" t="str">
        <f t="shared" si="46"/>
        <v>Margareta – Pavić – OK Vihor</v>
      </c>
      <c r="L1004" s="41" t="str">
        <f t="shared" si="47"/>
        <v>Margareta – Pavić</v>
      </c>
      <c r="N1004" s="97"/>
      <c r="O1004" s="98"/>
      <c r="P1004" s="99"/>
    </row>
    <row r="1005" spans="2:16" x14ac:dyDescent="0.25">
      <c r="B1005" s="97">
        <v>1530</v>
      </c>
      <c r="C1005" s="98" t="s">
        <v>2172</v>
      </c>
      <c r="D1005" s="98" t="s">
        <v>2171</v>
      </c>
      <c r="E1005" s="98" t="s">
        <v>589</v>
      </c>
      <c r="F1005" s="99" t="s">
        <v>2108</v>
      </c>
      <c r="H1005" s="41" t="str">
        <f t="shared" si="45"/>
        <v>Monika – Pavić – OK Vihor – Ž16</v>
      </c>
      <c r="J1005" s="41" t="str">
        <f t="shared" si="46"/>
        <v>Monika – Pavić – OK Vihor</v>
      </c>
      <c r="L1005" s="41" t="str">
        <f t="shared" si="47"/>
        <v>Monika – Pavić</v>
      </c>
      <c r="N1005" s="97"/>
      <c r="O1005" s="98"/>
      <c r="P1005" s="99"/>
    </row>
    <row r="1006" spans="2:16" x14ac:dyDescent="0.25">
      <c r="B1006" s="97">
        <v>1145</v>
      </c>
      <c r="C1006" s="98" t="s">
        <v>1101</v>
      </c>
      <c r="D1006" s="98" t="s">
        <v>2171</v>
      </c>
      <c r="E1006" s="98" t="s">
        <v>589</v>
      </c>
      <c r="F1006" s="99" t="s">
        <v>1767</v>
      </c>
      <c r="H1006" s="41" t="str">
        <f t="shared" si="45"/>
        <v>Tomislav – Pavić – OK Vihor – M65</v>
      </c>
      <c r="J1006" s="41" t="str">
        <f t="shared" si="46"/>
        <v>Tomislav – Pavić – OK Vihor</v>
      </c>
      <c r="L1006" s="41" t="str">
        <f t="shared" si="47"/>
        <v>Tomislav – Pavić</v>
      </c>
      <c r="N1006" s="97"/>
      <c r="O1006" s="98"/>
      <c r="P1006" s="99"/>
    </row>
    <row r="1007" spans="2:16" x14ac:dyDescent="0.25">
      <c r="B1007" s="97">
        <v>1118</v>
      </c>
      <c r="C1007" s="98" t="s">
        <v>603</v>
      </c>
      <c r="D1007" s="98" t="s">
        <v>2171</v>
      </c>
      <c r="E1007" s="98" t="s">
        <v>589</v>
      </c>
      <c r="F1007" s="99" t="s">
        <v>619</v>
      </c>
      <c r="H1007" s="41" t="str">
        <f t="shared" si="45"/>
        <v>Viktor – Pavić – OK Vihor – M16</v>
      </c>
      <c r="J1007" s="41" t="str">
        <f t="shared" si="46"/>
        <v>Viktor – Pavić – OK Vihor</v>
      </c>
      <c r="L1007" s="41" t="str">
        <f t="shared" si="47"/>
        <v>Viktor – Pavić</v>
      </c>
      <c r="N1007" s="97"/>
      <c r="O1007" s="98"/>
      <c r="P1007" s="99"/>
    </row>
    <row r="1008" spans="2:16" x14ac:dyDescent="0.25">
      <c r="B1008" s="97">
        <v>1717</v>
      </c>
      <c r="C1008" s="98" t="s">
        <v>2097</v>
      </c>
      <c r="D1008" s="98" t="s">
        <v>3648</v>
      </c>
      <c r="E1008" s="98" t="s">
        <v>589</v>
      </c>
      <c r="F1008" s="99"/>
      <c r="H1008" s="41" t="str">
        <f t="shared" si="45"/>
        <v>Ana – Pavin – OK Vihor</v>
      </c>
      <c r="J1008" s="41" t="str">
        <f t="shared" si="46"/>
        <v>Ana – Pavin – OK Vihor</v>
      </c>
      <c r="L1008" s="41" t="str">
        <f t="shared" si="47"/>
        <v>Ana – Pavin</v>
      </c>
      <c r="N1008" s="97"/>
      <c r="O1008" s="98"/>
      <c r="P1008" s="99"/>
    </row>
    <row r="1009" spans="2:16" x14ac:dyDescent="0.25">
      <c r="B1009" s="97">
        <v>1391</v>
      </c>
      <c r="C1009" s="98" t="s">
        <v>3649</v>
      </c>
      <c r="D1009" s="98" t="s">
        <v>3650</v>
      </c>
      <c r="E1009" s="98" t="s">
        <v>589</v>
      </c>
      <c r="F1009" s="99" t="s">
        <v>2463</v>
      </c>
      <c r="H1009" s="41" t="str">
        <f t="shared" si="45"/>
        <v>Daliborka – Pavlin – OK Vihor – Ž45</v>
      </c>
      <c r="J1009" s="41" t="str">
        <f t="shared" si="46"/>
        <v>Daliborka – Pavlin – OK Vihor</v>
      </c>
      <c r="L1009" s="41" t="str">
        <f t="shared" si="47"/>
        <v>Daliborka – Pavlin</v>
      </c>
      <c r="N1009" s="97"/>
      <c r="O1009" s="98"/>
      <c r="P1009" s="99"/>
    </row>
    <row r="1010" spans="2:16" x14ac:dyDescent="0.25">
      <c r="B1010" s="97">
        <v>1237</v>
      </c>
      <c r="C1010" s="98" t="s">
        <v>1536</v>
      </c>
      <c r="D1010" s="98" t="s">
        <v>3650</v>
      </c>
      <c r="E1010" s="98" t="s">
        <v>589</v>
      </c>
      <c r="F1010" s="99" t="s">
        <v>1488</v>
      </c>
      <c r="H1010" s="41" t="str">
        <f t="shared" si="45"/>
        <v>Domagoj – Pavlin – OK Vihor – M45</v>
      </c>
      <c r="J1010" s="41" t="str">
        <f t="shared" si="46"/>
        <v>Domagoj – Pavlin – OK Vihor</v>
      </c>
      <c r="L1010" s="41" t="str">
        <f t="shared" si="47"/>
        <v>Domagoj – Pavlin</v>
      </c>
      <c r="N1010" s="97"/>
      <c r="O1010" s="98"/>
      <c r="P1010" s="99"/>
    </row>
    <row r="1011" spans="2:16" x14ac:dyDescent="0.25">
      <c r="B1011" s="97">
        <v>1431</v>
      </c>
      <c r="C1011" s="98" t="s">
        <v>3651</v>
      </c>
      <c r="D1011" s="98" t="s">
        <v>3650</v>
      </c>
      <c r="E1011" s="98" t="s">
        <v>589</v>
      </c>
      <c r="F1011" s="99" t="s">
        <v>2215</v>
      </c>
      <c r="H1011" s="41" t="str">
        <f t="shared" si="45"/>
        <v>Paula – Pavlin – OK Vihor – Ž20</v>
      </c>
      <c r="J1011" s="41" t="str">
        <f t="shared" si="46"/>
        <v>Paula – Pavlin – OK Vihor</v>
      </c>
      <c r="L1011" s="41" t="str">
        <f t="shared" si="47"/>
        <v>Paula – Pavlin</v>
      </c>
      <c r="N1011" s="97"/>
      <c r="O1011" s="98"/>
      <c r="P1011" s="99"/>
    </row>
    <row r="1012" spans="2:16" x14ac:dyDescent="0.25">
      <c r="B1012" s="97">
        <v>1718</v>
      </c>
      <c r="C1012" s="98" t="s">
        <v>2794</v>
      </c>
      <c r="D1012" s="98" t="s">
        <v>3652</v>
      </c>
      <c r="E1012" s="98" t="s">
        <v>589</v>
      </c>
      <c r="F1012" s="99"/>
      <c r="H1012" s="41" t="str">
        <f t="shared" si="45"/>
        <v>Leon – Pavliša – OK Vihor</v>
      </c>
      <c r="J1012" s="41" t="str">
        <f t="shared" si="46"/>
        <v>Leon – Pavliša – OK Vihor</v>
      </c>
      <c r="L1012" s="41" t="str">
        <f t="shared" si="47"/>
        <v>Leon – Pavliša</v>
      </c>
      <c r="N1012" s="97"/>
      <c r="O1012" s="98"/>
      <c r="P1012" s="99"/>
    </row>
    <row r="1013" spans="2:16" x14ac:dyDescent="0.25">
      <c r="B1013" s="97">
        <v>2010</v>
      </c>
      <c r="C1013" s="98" t="s">
        <v>3505</v>
      </c>
      <c r="D1013" s="98" t="s">
        <v>3381</v>
      </c>
      <c r="E1013" s="98" t="s">
        <v>589</v>
      </c>
      <c r="F1013" s="99"/>
      <c r="H1013" s="41" t="str">
        <f t="shared" si="45"/>
        <v>Magdalena – Pavlović – OK Vihor</v>
      </c>
      <c r="J1013" s="41" t="str">
        <f t="shared" si="46"/>
        <v>Magdalena – Pavlović – OK Vihor</v>
      </c>
      <c r="L1013" s="41" t="str">
        <f t="shared" si="47"/>
        <v>Magdalena – Pavlović</v>
      </c>
      <c r="N1013" s="97"/>
      <c r="O1013" s="98"/>
      <c r="P1013" s="99"/>
    </row>
    <row r="1014" spans="2:16" x14ac:dyDescent="0.25">
      <c r="B1014" s="97">
        <v>2012</v>
      </c>
      <c r="C1014" s="98" t="s">
        <v>3392</v>
      </c>
      <c r="D1014" s="98" t="s">
        <v>3381</v>
      </c>
      <c r="E1014" s="98" t="s">
        <v>589</v>
      </c>
      <c r="F1014" s="99"/>
      <c r="H1014" s="41" t="str">
        <f t="shared" si="45"/>
        <v>Vida – Pavlović – OK Vihor</v>
      </c>
      <c r="J1014" s="41" t="str">
        <f t="shared" si="46"/>
        <v>Vida – Pavlović – OK Vihor</v>
      </c>
      <c r="L1014" s="41" t="str">
        <f t="shared" si="47"/>
        <v>Vida – Pavlović</v>
      </c>
      <c r="N1014" s="97"/>
      <c r="O1014" s="98"/>
      <c r="P1014" s="99"/>
    </row>
    <row r="1015" spans="2:16" x14ac:dyDescent="0.25">
      <c r="B1015" s="97">
        <v>1340</v>
      </c>
      <c r="C1015" s="98" t="s">
        <v>2543</v>
      </c>
      <c r="D1015" s="98" t="s">
        <v>3653</v>
      </c>
      <c r="E1015" s="98" t="s">
        <v>589</v>
      </c>
      <c r="F1015" s="99" t="s">
        <v>2463</v>
      </c>
      <c r="H1015" s="41" t="str">
        <f t="shared" si="45"/>
        <v>Sanja – Penc – OK Vihor – Ž45</v>
      </c>
      <c r="J1015" s="41" t="str">
        <f t="shared" si="46"/>
        <v>Sanja – Penc – OK Vihor</v>
      </c>
      <c r="L1015" s="41" t="str">
        <f t="shared" si="47"/>
        <v>Sanja – Penc</v>
      </c>
      <c r="N1015" s="97"/>
      <c r="O1015" s="98"/>
      <c r="P1015" s="99"/>
    </row>
    <row r="1016" spans="2:16" x14ac:dyDescent="0.25">
      <c r="B1016" s="97">
        <v>1248</v>
      </c>
      <c r="C1016" s="98" t="s">
        <v>3654</v>
      </c>
      <c r="D1016" s="98" t="s">
        <v>1590</v>
      </c>
      <c r="E1016" s="98" t="s">
        <v>589</v>
      </c>
      <c r="F1016" s="99" t="s">
        <v>2333</v>
      </c>
      <c r="H1016" s="41" t="str">
        <f t="shared" si="45"/>
        <v>Jelka – Penić – OK Vihor – Ž35</v>
      </c>
      <c r="J1016" s="41" t="str">
        <f t="shared" si="46"/>
        <v>Jelka – Penić – OK Vihor</v>
      </c>
      <c r="L1016" s="41" t="str">
        <f t="shared" si="47"/>
        <v>Jelka – Penić</v>
      </c>
      <c r="N1016" s="97"/>
      <c r="O1016" s="98"/>
      <c r="P1016" s="99"/>
    </row>
    <row r="1017" spans="2:16" x14ac:dyDescent="0.25">
      <c r="B1017" s="97">
        <v>1277</v>
      </c>
      <c r="C1017" s="98" t="s">
        <v>3655</v>
      </c>
      <c r="D1017" s="98" t="s">
        <v>1590</v>
      </c>
      <c r="E1017" s="98" t="s">
        <v>589</v>
      </c>
      <c r="F1017" s="99" t="s">
        <v>1313</v>
      </c>
      <c r="H1017" s="41" t="str">
        <f t="shared" si="45"/>
        <v>Jerko – Penić – OK Vihor – M35</v>
      </c>
      <c r="J1017" s="41" t="str">
        <f t="shared" si="46"/>
        <v>Jerko – Penić – OK Vihor</v>
      </c>
      <c r="L1017" s="41" t="str">
        <f t="shared" si="47"/>
        <v>Jerko – Penić</v>
      </c>
      <c r="N1017" s="97"/>
      <c r="O1017" s="98"/>
      <c r="P1017" s="99"/>
    </row>
    <row r="1018" spans="2:16" x14ac:dyDescent="0.25">
      <c r="B1018" s="97">
        <v>1030</v>
      </c>
      <c r="C1018" s="98" t="s">
        <v>3334</v>
      </c>
      <c r="D1018" s="98" t="s">
        <v>3656</v>
      </c>
      <c r="E1018" s="98" t="s">
        <v>589</v>
      </c>
      <c r="F1018" s="99"/>
      <c r="H1018" s="41" t="str">
        <f t="shared" si="45"/>
        <v>Silvija – Perak – OK Vihor</v>
      </c>
      <c r="J1018" s="41" t="str">
        <f t="shared" si="46"/>
        <v>Silvija – Perak – OK Vihor</v>
      </c>
      <c r="L1018" s="41" t="str">
        <f t="shared" si="47"/>
        <v>Silvija – Perak</v>
      </c>
      <c r="N1018" s="97"/>
      <c r="O1018" s="103"/>
      <c r="P1018" s="99"/>
    </row>
    <row r="1019" spans="2:16" x14ac:dyDescent="0.25">
      <c r="B1019" s="97">
        <v>2175</v>
      </c>
      <c r="C1019" s="98" t="s">
        <v>3032</v>
      </c>
      <c r="D1019" s="98" t="s">
        <v>3072</v>
      </c>
      <c r="E1019" s="98" t="s">
        <v>589</v>
      </c>
      <c r="F1019" s="99"/>
      <c r="H1019" s="41" t="str">
        <f t="shared" si="45"/>
        <v>Lidija – Perić – OK Vihor</v>
      </c>
      <c r="J1019" s="41" t="str">
        <f t="shared" si="46"/>
        <v>Lidija – Perić – OK Vihor</v>
      </c>
      <c r="L1019" s="41" t="str">
        <f t="shared" si="47"/>
        <v>Lidija – Perić</v>
      </c>
      <c r="N1019" s="97"/>
      <c r="O1019" s="98"/>
      <c r="P1019" s="99"/>
    </row>
    <row r="1020" spans="2:16" x14ac:dyDescent="0.25">
      <c r="B1020" s="97">
        <v>1361</v>
      </c>
      <c r="C1020" s="98" t="s">
        <v>2551</v>
      </c>
      <c r="D1020" s="98" t="s">
        <v>2550</v>
      </c>
      <c r="E1020" s="98" t="s">
        <v>589</v>
      </c>
      <c r="F1020" s="99" t="s">
        <v>2463</v>
      </c>
      <c r="H1020" s="41" t="str">
        <f t="shared" si="45"/>
        <v>Mihaela Marija – Perković – OK Vihor – Ž45</v>
      </c>
      <c r="J1020" s="41" t="str">
        <f t="shared" si="46"/>
        <v>Mihaela Marija – Perković – OK Vihor</v>
      </c>
      <c r="L1020" s="41" t="str">
        <f t="shared" si="47"/>
        <v>Mihaela Marija – Perković</v>
      </c>
      <c r="N1020" s="97"/>
      <c r="O1020" s="98"/>
      <c r="P1020" s="99"/>
    </row>
    <row r="1021" spans="2:16" x14ac:dyDescent="0.25">
      <c r="B1021" s="97">
        <v>1977</v>
      </c>
      <c r="C1021" s="98" t="s">
        <v>2799</v>
      </c>
      <c r="D1021" s="98" t="s">
        <v>3657</v>
      </c>
      <c r="E1021" s="98" t="s">
        <v>589</v>
      </c>
      <c r="F1021" s="99" t="s">
        <v>2463</v>
      </c>
      <c r="H1021" s="41" t="str">
        <f t="shared" si="45"/>
        <v>Marijana – Petrešević – OK Vihor – Ž45</v>
      </c>
      <c r="J1021" s="41" t="str">
        <f t="shared" si="46"/>
        <v>Marijana – Petrešević – OK Vihor</v>
      </c>
      <c r="L1021" s="41" t="str">
        <f t="shared" si="47"/>
        <v>Marijana – Petrešević</v>
      </c>
      <c r="N1021" s="97"/>
      <c r="O1021" s="98"/>
      <c r="P1021" s="99"/>
    </row>
    <row r="1022" spans="2:16" x14ac:dyDescent="0.25">
      <c r="B1022" s="97">
        <v>1359</v>
      </c>
      <c r="C1022" s="98" t="s">
        <v>2861</v>
      </c>
      <c r="D1022" s="98" t="s">
        <v>3658</v>
      </c>
      <c r="E1022" s="98" t="s">
        <v>589</v>
      </c>
      <c r="F1022" s="99" t="s">
        <v>864</v>
      </c>
      <c r="H1022" s="41" t="str">
        <f t="shared" si="45"/>
        <v>Danko – Pleše – OK Vihor – M21</v>
      </c>
      <c r="J1022" s="41" t="str">
        <f t="shared" si="46"/>
        <v>Danko – Pleše – OK Vihor</v>
      </c>
      <c r="L1022" s="41" t="str">
        <f t="shared" si="47"/>
        <v>Danko – Pleše</v>
      </c>
      <c r="N1022" s="97"/>
      <c r="O1022" s="98"/>
      <c r="P1022" s="99"/>
    </row>
    <row r="1023" spans="2:16" x14ac:dyDescent="0.25">
      <c r="B1023" s="97">
        <v>1433</v>
      </c>
      <c r="C1023" s="98" t="s">
        <v>3262</v>
      </c>
      <c r="D1023" s="98" t="s">
        <v>3659</v>
      </c>
      <c r="E1023" s="98" t="s">
        <v>589</v>
      </c>
      <c r="F1023" s="99" t="s">
        <v>1488</v>
      </c>
      <c r="H1023" s="41" t="str">
        <f t="shared" si="45"/>
        <v>Alan – Požgaj – OK Vihor – M45</v>
      </c>
      <c r="J1023" s="41" t="str">
        <f t="shared" si="46"/>
        <v>Alan – Požgaj – OK Vihor</v>
      </c>
      <c r="L1023" s="41" t="str">
        <f t="shared" si="47"/>
        <v>Alan – Požgaj</v>
      </c>
      <c r="N1023" s="97"/>
      <c r="O1023" s="98"/>
      <c r="P1023" s="99"/>
    </row>
    <row r="1024" spans="2:16" x14ac:dyDescent="0.25">
      <c r="B1024" s="97">
        <v>1389</v>
      </c>
      <c r="C1024" s="98" t="s">
        <v>2935</v>
      </c>
      <c r="D1024" s="98" t="s">
        <v>3659</v>
      </c>
      <c r="E1024" s="98" t="s">
        <v>589</v>
      </c>
      <c r="F1024" s="99"/>
      <c r="H1024" s="41" t="str">
        <f t="shared" si="45"/>
        <v>Irena – Požgaj – OK Vihor</v>
      </c>
      <c r="J1024" s="41" t="str">
        <f t="shared" si="46"/>
        <v>Irena – Požgaj – OK Vihor</v>
      </c>
      <c r="L1024" s="41" t="str">
        <f t="shared" si="47"/>
        <v>Irena – Požgaj</v>
      </c>
      <c r="N1024" s="97"/>
      <c r="O1024" s="98"/>
      <c r="P1024" s="99"/>
    </row>
    <row r="1025" spans="2:16" x14ac:dyDescent="0.25">
      <c r="B1025" s="97">
        <v>1172</v>
      </c>
      <c r="C1025" s="98" t="s">
        <v>846</v>
      </c>
      <c r="D1025" s="98" t="s">
        <v>3659</v>
      </c>
      <c r="E1025" s="98" t="s">
        <v>589</v>
      </c>
      <c r="F1025" s="99" t="s">
        <v>2652</v>
      </c>
      <c r="H1025" s="41" t="str">
        <f t="shared" si="45"/>
        <v>Karlo – Požgaj – OK Vihor – M20</v>
      </c>
      <c r="J1025" s="41" t="str">
        <f t="shared" si="46"/>
        <v>Karlo – Požgaj – OK Vihor</v>
      </c>
      <c r="L1025" s="41" t="str">
        <f t="shared" si="47"/>
        <v>Karlo – Požgaj</v>
      </c>
      <c r="N1025" s="97"/>
      <c r="O1025" s="98"/>
      <c r="P1025" s="99"/>
    </row>
    <row r="1026" spans="2:16" x14ac:dyDescent="0.25">
      <c r="B1026" s="97">
        <v>1185</v>
      </c>
      <c r="C1026" s="98" t="s">
        <v>3643</v>
      </c>
      <c r="D1026" s="98" t="s">
        <v>3659</v>
      </c>
      <c r="E1026" s="98" t="s">
        <v>589</v>
      </c>
      <c r="F1026" s="99"/>
      <c r="H1026" s="41" t="str">
        <f t="shared" si="45"/>
        <v>Leonard – Požgaj – OK Vihor</v>
      </c>
      <c r="J1026" s="41" t="str">
        <f t="shared" si="46"/>
        <v>Leonard – Požgaj – OK Vihor</v>
      </c>
      <c r="L1026" s="41" t="str">
        <f t="shared" si="47"/>
        <v>Leonard – Požgaj</v>
      </c>
      <c r="N1026" s="97"/>
      <c r="O1026" s="98"/>
      <c r="P1026" s="99"/>
    </row>
    <row r="1027" spans="2:16" x14ac:dyDescent="0.25">
      <c r="B1027" s="97">
        <v>1213</v>
      </c>
      <c r="C1027" s="98" t="s">
        <v>452</v>
      </c>
      <c r="D1027" s="98" t="s">
        <v>3659</v>
      </c>
      <c r="E1027" s="98" t="s">
        <v>589</v>
      </c>
      <c r="F1027" s="99" t="s">
        <v>387</v>
      </c>
      <c r="H1027" s="41" t="str">
        <f t="shared" si="45"/>
        <v>Luka – Požgaj – OK Vihor – M12</v>
      </c>
      <c r="J1027" s="41" t="str">
        <f t="shared" si="46"/>
        <v>Luka – Požgaj – OK Vihor</v>
      </c>
      <c r="L1027" s="41" t="str">
        <f t="shared" si="47"/>
        <v>Luka – Požgaj</v>
      </c>
      <c r="N1027" s="97"/>
      <c r="O1027" s="98"/>
      <c r="P1027" s="99"/>
    </row>
    <row r="1028" spans="2:16" x14ac:dyDescent="0.25">
      <c r="B1028" s="97">
        <v>1926</v>
      </c>
      <c r="C1028" s="98" t="s">
        <v>1673</v>
      </c>
      <c r="D1028" s="98" t="s">
        <v>3660</v>
      </c>
      <c r="E1028" s="98" t="s">
        <v>589</v>
      </c>
      <c r="F1028" s="99" t="s">
        <v>1488</v>
      </c>
      <c r="H1028" s="41" t="str">
        <f t="shared" si="45"/>
        <v>Mladen – Prekrat – OK Vihor – M45</v>
      </c>
      <c r="J1028" s="41" t="str">
        <f t="shared" si="46"/>
        <v>Mladen – Prekrat – OK Vihor</v>
      </c>
      <c r="L1028" s="41" t="str">
        <f t="shared" si="47"/>
        <v>Mladen – Prekrat</v>
      </c>
      <c r="N1028" s="97"/>
      <c r="O1028" s="98"/>
      <c r="P1028" s="99"/>
    </row>
    <row r="1029" spans="2:16" x14ac:dyDescent="0.25">
      <c r="B1029" s="97">
        <v>1508</v>
      </c>
      <c r="C1029" s="98" t="s">
        <v>3651</v>
      </c>
      <c r="D1029" s="98" t="s">
        <v>3661</v>
      </c>
      <c r="E1029" s="98" t="s">
        <v>589</v>
      </c>
      <c r="F1029" s="99" t="s">
        <v>2252</v>
      </c>
      <c r="H1029" s="41" t="str">
        <f t="shared" si="45"/>
        <v>Paula – Prpić – OK Vihor – Ž21</v>
      </c>
      <c r="J1029" s="41" t="str">
        <f t="shared" si="46"/>
        <v>Paula – Prpić – OK Vihor</v>
      </c>
      <c r="L1029" s="41" t="str">
        <f t="shared" si="47"/>
        <v>Paula – Prpić</v>
      </c>
      <c r="N1029" s="97"/>
      <c r="O1029" s="98"/>
      <c r="P1029" s="99"/>
    </row>
    <row r="1030" spans="2:16" x14ac:dyDescent="0.25">
      <c r="B1030" s="97">
        <v>1502</v>
      </c>
      <c r="C1030" s="98" t="s">
        <v>1869</v>
      </c>
      <c r="D1030" s="98" t="s">
        <v>3662</v>
      </c>
      <c r="E1030" s="98" t="s">
        <v>589</v>
      </c>
      <c r="F1030" s="99" t="s">
        <v>2333</v>
      </c>
      <c r="H1030" s="41" t="str">
        <f t="shared" si="45"/>
        <v>Vedrana – Radić – OK Vihor – Ž35</v>
      </c>
      <c r="J1030" s="41" t="str">
        <f t="shared" si="46"/>
        <v>Vedrana – Radić – OK Vihor</v>
      </c>
      <c r="L1030" s="41" t="str">
        <f t="shared" si="47"/>
        <v>Vedrana – Radić</v>
      </c>
      <c r="N1030" s="97"/>
      <c r="O1030" s="98"/>
      <c r="P1030" s="99"/>
    </row>
    <row r="1031" spans="2:16" x14ac:dyDescent="0.25">
      <c r="B1031" s="97">
        <v>1421</v>
      </c>
      <c r="C1031" s="98" t="s">
        <v>3663</v>
      </c>
      <c r="D1031" s="98" t="s">
        <v>3664</v>
      </c>
      <c r="E1031" s="98" t="s">
        <v>589</v>
      </c>
      <c r="F1031" s="99" t="s">
        <v>2333</v>
      </c>
      <c r="H1031" s="41" t="str">
        <f t="shared" si="45"/>
        <v>Marijeta – Radman – OK Vihor – Ž35</v>
      </c>
      <c r="J1031" s="41" t="str">
        <f t="shared" si="46"/>
        <v>Marijeta – Radman – OK Vihor</v>
      </c>
      <c r="L1031" s="41" t="str">
        <f t="shared" si="47"/>
        <v>Marijeta – Radman</v>
      </c>
      <c r="N1031" s="97"/>
      <c r="O1031" s="98"/>
      <c r="P1031" s="99"/>
    </row>
    <row r="1032" spans="2:16" x14ac:dyDescent="0.25">
      <c r="B1032" s="97">
        <v>1074</v>
      </c>
      <c r="C1032" s="98" t="s">
        <v>3484</v>
      </c>
      <c r="D1032" s="98" t="s">
        <v>3665</v>
      </c>
      <c r="E1032" s="98" t="s">
        <v>589</v>
      </c>
      <c r="F1032" s="99" t="s">
        <v>2463</v>
      </c>
      <c r="H1032" s="41" t="str">
        <f t="shared" si="45"/>
        <v>Anita – Radoš – OK Vihor – Ž45</v>
      </c>
      <c r="J1032" s="41" t="str">
        <f t="shared" si="46"/>
        <v>Anita – Radoš – OK Vihor</v>
      </c>
      <c r="L1032" s="41" t="str">
        <f t="shared" si="47"/>
        <v>Anita – Radoš</v>
      </c>
      <c r="N1032" s="97"/>
      <c r="O1032" s="98"/>
      <c r="P1032" s="99"/>
    </row>
    <row r="1033" spans="2:16" x14ac:dyDescent="0.25">
      <c r="B1033" s="97">
        <v>1066</v>
      </c>
      <c r="C1033" s="98" t="s">
        <v>3100</v>
      </c>
      <c r="D1033" s="98" t="s">
        <v>3665</v>
      </c>
      <c r="E1033" s="98" t="s">
        <v>589</v>
      </c>
      <c r="F1033" s="99" t="s">
        <v>387</v>
      </c>
      <c r="H1033" s="41" t="str">
        <f t="shared" si="45"/>
        <v>Ante – Radoš – OK Vihor – M12</v>
      </c>
      <c r="J1033" s="41" t="str">
        <f t="shared" si="46"/>
        <v>Ante – Radoš – OK Vihor</v>
      </c>
      <c r="L1033" s="41" t="str">
        <f t="shared" si="47"/>
        <v>Ante – Radoš</v>
      </c>
      <c r="N1033" s="97"/>
      <c r="O1033" s="98"/>
      <c r="P1033" s="99"/>
    </row>
    <row r="1034" spans="2:16" x14ac:dyDescent="0.25">
      <c r="B1034" s="97">
        <v>1547</v>
      </c>
      <c r="C1034" s="98" t="s">
        <v>2363</v>
      </c>
      <c r="D1034" s="98" t="s">
        <v>3665</v>
      </c>
      <c r="E1034" s="98" t="s">
        <v>589</v>
      </c>
      <c r="F1034" s="99" t="s">
        <v>2108</v>
      </c>
      <c r="H1034" s="41" t="str">
        <f t="shared" si="45"/>
        <v>Ivana – Radoš – OK Vihor – Ž16</v>
      </c>
      <c r="J1034" s="41" t="str">
        <f t="shared" si="46"/>
        <v>Ivana – Radoš – OK Vihor</v>
      </c>
      <c r="L1034" s="41" t="str">
        <f t="shared" si="47"/>
        <v>Ivana – Radoš</v>
      </c>
      <c r="N1034" s="97"/>
      <c r="O1034" s="98"/>
      <c r="P1034" s="99"/>
    </row>
    <row r="1035" spans="2:16" x14ac:dyDescent="0.25">
      <c r="B1035" s="97">
        <v>1745</v>
      </c>
      <c r="C1035" s="98" t="s">
        <v>1479</v>
      </c>
      <c r="D1035" s="98" t="s">
        <v>3666</v>
      </c>
      <c r="E1035" s="98" t="s">
        <v>589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Franjo – Radošević – OK Vihor</v>
      </c>
      <c r="J1035" s="41" t="str">
        <f t="shared" ref="J1035:J1098" si="49">IF(C1035="","",C1035) &amp; IF(D1035="",""," – " &amp; D1035) &amp; IF(E1035="",""," – " &amp; E1035)</f>
        <v>Franjo – Radošević – OK Vihor</v>
      </c>
      <c r="L1035" s="41" t="str">
        <f t="shared" ref="L1035:L1098" si="50">IF(C1035="","",C1035) &amp; IF(D1035="",""," – " &amp; D1035)</f>
        <v>Franjo – Radošević</v>
      </c>
      <c r="N1035" s="97"/>
      <c r="O1035" s="98"/>
      <c r="P1035" s="99"/>
    </row>
    <row r="1036" spans="2:16" x14ac:dyDescent="0.25">
      <c r="B1036" s="97">
        <v>1177</v>
      </c>
      <c r="C1036" s="98" t="s">
        <v>2988</v>
      </c>
      <c r="D1036" s="98" t="s">
        <v>3667</v>
      </c>
      <c r="E1036" s="98" t="s">
        <v>589</v>
      </c>
      <c r="F1036" s="99" t="s">
        <v>2463</v>
      </c>
      <c r="H1036" s="41" t="str">
        <f t="shared" si="48"/>
        <v>Tamara – Radulić Butorac – OK Vihor – Ž45</v>
      </c>
      <c r="J1036" s="41" t="str">
        <f t="shared" si="49"/>
        <v>Tamara – Radulić Butorac – OK Vihor</v>
      </c>
      <c r="L1036" s="41" t="str">
        <f t="shared" si="50"/>
        <v>Tamara – Radulić Butorac</v>
      </c>
      <c r="N1036" s="97"/>
      <c r="O1036" s="98"/>
      <c r="P1036" s="99"/>
    </row>
    <row r="1037" spans="2:16" x14ac:dyDescent="0.25">
      <c r="B1037" s="97">
        <v>1332</v>
      </c>
      <c r="C1037" s="98" t="s">
        <v>3668</v>
      </c>
      <c r="D1037" s="98" t="s">
        <v>3669</v>
      </c>
      <c r="E1037" s="98" t="s">
        <v>589</v>
      </c>
      <c r="F1037" s="99" t="s">
        <v>2585</v>
      </c>
      <c r="H1037" s="41" t="str">
        <f t="shared" si="48"/>
        <v>Žana – Rajić – OK Vihor – Ž55</v>
      </c>
      <c r="J1037" s="41" t="str">
        <f t="shared" si="49"/>
        <v>Žana – Rajić – OK Vihor</v>
      </c>
      <c r="L1037" s="41" t="str">
        <f t="shared" si="50"/>
        <v>Žana – Rajić</v>
      </c>
      <c r="N1037" s="97"/>
      <c r="O1037" s="98"/>
      <c r="P1037" s="99"/>
    </row>
    <row r="1038" spans="2:16" x14ac:dyDescent="0.25">
      <c r="B1038" s="97">
        <v>1374</v>
      </c>
      <c r="C1038" s="98" t="s">
        <v>1349</v>
      </c>
      <c r="D1038" s="98" t="s">
        <v>583</v>
      </c>
      <c r="E1038" s="98" t="s">
        <v>589</v>
      </c>
      <c r="F1038" s="99" t="s">
        <v>1313</v>
      </c>
      <c r="H1038" s="41" t="str">
        <f t="shared" si="48"/>
        <v>Duje – Rako – OK Vihor – M35</v>
      </c>
      <c r="J1038" s="41" t="str">
        <f t="shared" si="49"/>
        <v>Duje – Rako – OK Vihor</v>
      </c>
      <c r="L1038" s="41" t="str">
        <f t="shared" si="50"/>
        <v>Duje – Rako</v>
      </c>
      <c r="N1038" s="97"/>
      <c r="O1038" s="98"/>
      <c r="P1038" s="99"/>
    </row>
    <row r="1039" spans="2:16" x14ac:dyDescent="0.25">
      <c r="B1039" s="97">
        <v>1098</v>
      </c>
      <c r="C1039" s="98" t="s">
        <v>584</v>
      </c>
      <c r="D1039" s="98" t="s">
        <v>583</v>
      </c>
      <c r="E1039" s="98" t="s">
        <v>589</v>
      </c>
      <c r="F1039" s="99" t="s">
        <v>387</v>
      </c>
      <c r="H1039" s="41" t="str">
        <f t="shared" si="48"/>
        <v>Jure – Rako – OK Vihor – M12</v>
      </c>
      <c r="J1039" s="41" t="str">
        <f t="shared" si="49"/>
        <v>Jure – Rako – OK Vihor</v>
      </c>
      <c r="L1039" s="41" t="str">
        <f t="shared" si="50"/>
        <v>Jure – Rako</v>
      </c>
      <c r="N1039" s="97"/>
      <c r="O1039" s="98"/>
      <c r="P1039" s="99"/>
    </row>
    <row r="1040" spans="2:16" x14ac:dyDescent="0.25">
      <c r="B1040" s="97">
        <v>1047</v>
      </c>
      <c r="C1040" s="98" t="s">
        <v>2105</v>
      </c>
      <c r="D1040" s="98" t="s">
        <v>583</v>
      </c>
      <c r="E1040" s="98" t="s">
        <v>589</v>
      </c>
      <c r="F1040" s="99" t="s">
        <v>2108</v>
      </c>
      <c r="H1040" s="41" t="str">
        <f t="shared" si="48"/>
        <v>Paola – Rako – OK Vihor – Ž16</v>
      </c>
      <c r="J1040" s="41" t="str">
        <f t="shared" si="49"/>
        <v>Paola – Rako – OK Vihor</v>
      </c>
      <c r="L1040" s="41" t="str">
        <f t="shared" si="50"/>
        <v>Paola – Rako</v>
      </c>
      <c r="N1040" s="97"/>
      <c r="O1040" s="98"/>
      <c r="P1040" s="99"/>
    </row>
    <row r="1041" spans="2:16" x14ac:dyDescent="0.25">
      <c r="B1041" s="97">
        <v>1322</v>
      </c>
      <c r="C1041" s="98" t="s">
        <v>2357</v>
      </c>
      <c r="D1041" s="98" t="s">
        <v>583</v>
      </c>
      <c r="E1041" s="98" t="s">
        <v>589</v>
      </c>
      <c r="F1041" s="99" t="s">
        <v>2333</v>
      </c>
      <c r="H1041" s="41" t="str">
        <f t="shared" si="48"/>
        <v>Sabina – Rako – OK Vihor – Ž35</v>
      </c>
      <c r="J1041" s="41" t="str">
        <f t="shared" si="49"/>
        <v>Sabina – Rako – OK Vihor</v>
      </c>
      <c r="L1041" s="41" t="str">
        <f t="shared" si="50"/>
        <v>Sabina – Rako</v>
      </c>
      <c r="N1041" s="97"/>
      <c r="O1041" s="98"/>
      <c r="P1041" s="99"/>
    </row>
    <row r="1042" spans="2:16" x14ac:dyDescent="0.25">
      <c r="B1042" s="97">
        <v>1242</v>
      </c>
      <c r="C1042" s="98" t="s">
        <v>452</v>
      </c>
      <c r="D1042" s="98" t="s">
        <v>3670</v>
      </c>
      <c r="E1042" s="98" t="s">
        <v>589</v>
      </c>
      <c r="F1042" s="99"/>
      <c r="H1042" s="41" t="str">
        <f t="shared" si="48"/>
        <v>Luka – Relić – OK Vihor</v>
      </c>
      <c r="J1042" s="41" t="str">
        <f t="shared" si="49"/>
        <v>Luka – Relić – OK Vihor</v>
      </c>
      <c r="L1042" s="41" t="str">
        <f t="shared" si="50"/>
        <v>Luka – Relić</v>
      </c>
      <c r="N1042" s="97"/>
      <c r="O1042" s="98"/>
      <c r="P1042" s="99"/>
    </row>
    <row r="1043" spans="2:16" x14ac:dyDescent="0.25">
      <c r="B1043" s="97">
        <v>1903</v>
      </c>
      <c r="C1043" s="98" t="s">
        <v>2913</v>
      </c>
      <c r="D1043" s="98" t="s">
        <v>3671</v>
      </c>
      <c r="E1043" s="98" t="s">
        <v>589</v>
      </c>
      <c r="F1043" s="99" t="s">
        <v>1488</v>
      </c>
      <c r="H1043" s="41" t="str">
        <f t="shared" si="48"/>
        <v>Robert – Rigo – OK Vihor – M45</v>
      </c>
      <c r="J1043" s="41" t="str">
        <f t="shared" si="49"/>
        <v>Robert – Rigo – OK Vihor</v>
      </c>
      <c r="L1043" s="41" t="str">
        <f t="shared" si="50"/>
        <v>Robert – Rigo</v>
      </c>
      <c r="N1043" s="97"/>
      <c r="O1043" s="98"/>
      <c r="P1043" s="99"/>
    </row>
    <row r="1044" spans="2:16" x14ac:dyDescent="0.25">
      <c r="B1044" s="97">
        <v>1068</v>
      </c>
      <c r="C1044" s="98" t="s">
        <v>518</v>
      </c>
      <c r="D1044" s="98" t="s">
        <v>3672</v>
      </c>
      <c r="E1044" s="98" t="s">
        <v>589</v>
      </c>
      <c r="F1044" s="99"/>
      <c r="H1044" s="41" t="str">
        <f t="shared" si="48"/>
        <v>Marin – Rogulj – OK Vihor</v>
      </c>
      <c r="J1044" s="41" t="str">
        <f t="shared" si="49"/>
        <v>Marin – Rogulj – OK Vihor</v>
      </c>
      <c r="L1044" s="41" t="str">
        <f t="shared" si="50"/>
        <v>Marin – Rogulj</v>
      </c>
      <c r="N1044" s="97"/>
      <c r="O1044" s="98"/>
      <c r="P1044" s="99"/>
    </row>
    <row r="1045" spans="2:16" x14ac:dyDescent="0.25">
      <c r="B1045" s="97">
        <v>1156</v>
      </c>
      <c r="C1045" s="98" t="s">
        <v>3011</v>
      </c>
      <c r="D1045" s="98" t="s">
        <v>3672</v>
      </c>
      <c r="E1045" s="98" t="s">
        <v>589</v>
      </c>
      <c r="F1045" s="99" t="s">
        <v>2009</v>
      </c>
      <c r="H1045" s="41" t="str">
        <f t="shared" si="48"/>
        <v>Tonka – Rogulj – OK Vihor – Ž12</v>
      </c>
      <c r="J1045" s="41" t="str">
        <f t="shared" si="49"/>
        <v>Tonka – Rogulj – OK Vihor</v>
      </c>
      <c r="L1045" s="41" t="str">
        <f t="shared" si="50"/>
        <v>Tonka – Rogulj</v>
      </c>
      <c r="N1045" s="97"/>
      <c r="O1045" s="98"/>
      <c r="P1045" s="99"/>
    </row>
    <row r="1046" spans="2:16" x14ac:dyDescent="0.25">
      <c r="B1046" s="97">
        <v>1218</v>
      </c>
      <c r="C1046" s="98" t="s">
        <v>2097</v>
      </c>
      <c r="D1046" s="98" t="s">
        <v>3673</v>
      </c>
      <c r="E1046" s="98" t="s">
        <v>589</v>
      </c>
      <c r="F1046" s="99" t="s">
        <v>2333</v>
      </c>
      <c r="H1046" s="41" t="str">
        <f t="shared" si="48"/>
        <v>Ana – Rumiha – OK Vihor – Ž35</v>
      </c>
      <c r="J1046" s="41" t="str">
        <f t="shared" si="49"/>
        <v>Ana – Rumiha – OK Vihor</v>
      </c>
      <c r="L1046" s="41" t="str">
        <f t="shared" si="50"/>
        <v>Ana – Rumiha</v>
      </c>
      <c r="N1046" s="97"/>
      <c r="O1046" s="98"/>
      <c r="P1046" s="99"/>
    </row>
    <row r="1047" spans="2:16" x14ac:dyDescent="0.25">
      <c r="B1047" s="97">
        <v>1719</v>
      </c>
      <c r="C1047" s="98" t="s">
        <v>2342</v>
      </c>
      <c r="D1047" s="98" t="s">
        <v>3674</v>
      </c>
      <c r="E1047" s="98" t="s">
        <v>589</v>
      </c>
      <c r="F1047" s="99"/>
      <c r="H1047" s="41" t="str">
        <f t="shared" si="48"/>
        <v>Martina – Ružić – OK Vihor</v>
      </c>
      <c r="J1047" s="41" t="str">
        <f t="shared" si="49"/>
        <v>Martina – Ružić – OK Vihor</v>
      </c>
      <c r="L1047" s="41" t="str">
        <f t="shared" si="50"/>
        <v>Martina – Ružić</v>
      </c>
      <c r="N1047" s="97"/>
      <c r="O1047" s="98"/>
      <c r="P1047" s="99"/>
    </row>
    <row r="1048" spans="2:16" x14ac:dyDescent="0.25">
      <c r="B1048" s="97">
        <v>1722</v>
      </c>
      <c r="C1048" s="98" t="s">
        <v>3675</v>
      </c>
      <c r="D1048" s="98" t="s">
        <v>3674</v>
      </c>
      <c r="E1048" s="98" t="s">
        <v>589</v>
      </c>
      <c r="F1048" s="99"/>
      <c r="H1048" s="41" t="str">
        <f t="shared" si="48"/>
        <v>Rok – Ružić – OK Vihor</v>
      </c>
      <c r="J1048" s="41" t="str">
        <f t="shared" si="49"/>
        <v>Rok – Ružić – OK Vihor</v>
      </c>
      <c r="L1048" s="41" t="str">
        <f t="shared" si="50"/>
        <v>Rok – Ružić</v>
      </c>
      <c r="N1048" s="97"/>
      <c r="O1048" s="98"/>
      <c r="P1048" s="99"/>
    </row>
    <row r="1049" spans="2:16" x14ac:dyDescent="0.25">
      <c r="B1049" s="97">
        <v>1721</v>
      </c>
      <c r="C1049" s="98" t="s">
        <v>3011</v>
      </c>
      <c r="D1049" s="98" t="s">
        <v>3674</v>
      </c>
      <c r="E1049" s="98" t="s">
        <v>589</v>
      </c>
      <c r="F1049" s="99"/>
      <c r="H1049" s="41" t="str">
        <f t="shared" si="48"/>
        <v>Tonka – Ružić – OK Vihor</v>
      </c>
      <c r="J1049" s="41" t="str">
        <f t="shared" si="49"/>
        <v>Tonka – Ružić – OK Vihor</v>
      </c>
      <c r="L1049" s="41" t="str">
        <f t="shared" si="50"/>
        <v>Tonka – Ružić</v>
      </c>
      <c r="N1049" s="97"/>
      <c r="O1049" s="98"/>
      <c r="P1049" s="99"/>
    </row>
    <row r="1050" spans="2:16" x14ac:dyDescent="0.25">
      <c r="B1050" s="97">
        <v>1720</v>
      </c>
      <c r="C1050" s="98" t="s">
        <v>3515</v>
      </c>
      <c r="D1050" s="98" t="s">
        <v>3674</v>
      </c>
      <c r="E1050" s="98" t="s">
        <v>589</v>
      </c>
      <c r="F1050" s="99"/>
      <c r="H1050" s="41" t="str">
        <f t="shared" si="48"/>
        <v>Zoran – Ružić – OK Vihor</v>
      </c>
      <c r="J1050" s="41" t="str">
        <f t="shared" si="49"/>
        <v>Zoran – Ružić – OK Vihor</v>
      </c>
      <c r="L1050" s="41" t="str">
        <f t="shared" si="50"/>
        <v>Zoran – Ružić</v>
      </c>
      <c r="N1050" s="97"/>
      <c r="O1050" s="98"/>
      <c r="P1050" s="99"/>
    </row>
    <row r="1051" spans="2:16" x14ac:dyDescent="0.25">
      <c r="B1051" s="97">
        <v>1020</v>
      </c>
      <c r="C1051" s="98" t="s">
        <v>3676</v>
      </c>
      <c r="D1051" s="98" t="s">
        <v>3677</v>
      </c>
      <c r="E1051" s="98" t="s">
        <v>589</v>
      </c>
      <c r="F1051" s="99"/>
      <c r="H1051" s="41" t="str">
        <f t="shared" si="48"/>
        <v>Jorge – Salgado – OK Vihor</v>
      </c>
      <c r="J1051" s="41" t="str">
        <f t="shared" si="49"/>
        <v>Jorge – Salgado – OK Vihor</v>
      </c>
      <c r="L1051" s="41" t="str">
        <f t="shared" si="50"/>
        <v>Jorge – Salgado</v>
      </c>
      <c r="N1051" s="97"/>
      <c r="O1051" s="98"/>
      <c r="P1051" s="99"/>
    </row>
    <row r="1052" spans="2:16" x14ac:dyDescent="0.25">
      <c r="B1052" s="97">
        <v>1102</v>
      </c>
      <c r="C1052" s="98" t="s">
        <v>1054</v>
      </c>
      <c r="D1052" s="98" t="s">
        <v>3678</v>
      </c>
      <c r="E1052" s="98" t="s">
        <v>589</v>
      </c>
      <c r="F1052" s="99"/>
      <c r="H1052" s="41" t="str">
        <f t="shared" si="48"/>
        <v>Ivan – Salgado Vinter – OK Vihor</v>
      </c>
      <c r="J1052" s="41" t="str">
        <f t="shared" si="49"/>
        <v>Ivan – Salgado Vinter – OK Vihor</v>
      </c>
      <c r="L1052" s="41" t="str">
        <f t="shared" si="50"/>
        <v>Ivan – Salgado Vinter</v>
      </c>
      <c r="N1052" s="97"/>
      <c r="O1052" s="98"/>
      <c r="P1052" s="99"/>
    </row>
    <row r="1053" spans="2:16" x14ac:dyDescent="0.25">
      <c r="B1053" s="97">
        <v>1103</v>
      </c>
      <c r="C1053" s="98" t="s">
        <v>427</v>
      </c>
      <c r="D1053" s="98" t="s">
        <v>3678</v>
      </c>
      <c r="E1053" s="98" t="s">
        <v>589</v>
      </c>
      <c r="F1053" s="99"/>
      <c r="H1053" s="41" t="str">
        <f t="shared" si="48"/>
        <v>Mario – Salgado Vinter – OK Vihor</v>
      </c>
      <c r="J1053" s="41" t="str">
        <f t="shared" si="49"/>
        <v>Mario – Salgado Vinter – OK Vihor</v>
      </c>
      <c r="L1053" s="41" t="str">
        <f t="shared" si="50"/>
        <v>Mario – Salgado Vinter</v>
      </c>
      <c r="N1053" s="97"/>
      <c r="O1053" s="98"/>
      <c r="P1053" s="99"/>
    </row>
    <row r="1054" spans="2:16" x14ac:dyDescent="0.25">
      <c r="B1054" s="97">
        <v>1317</v>
      </c>
      <c r="C1054" s="98" t="s">
        <v>3294</v>
      </c>
      <c r="D1054" s="98" t="s">
        <v>3679</v>
      </c>
      <c r="E1054" s="98" t="s">
        <v>589</v>
      </c>
      <c r="F1054" s="99"/>
      <c r="H1054" s="41" t="str">
        <f t="shared" si="48"/>
        <v>Niko – Savović – OK Vihor</v>
      </c>
      <c r="J1054" s="41" t="str">
        <f t="shared" si="49"/>
        <v>Niko – Savović – OK Vihor</v>
      </c>
      <c r="L1054" s="41" t="str">
        <f t="shared" si="50"/>
        <v>Niko – Savović</v>
      </c>
      <c r="N1054" s="97"/>
      <c r="O1054" s="98"/>
      <c r="P1054" s="99"/>
    </row>
    <row r="1055" spans="2:16" x14ac:dyDescent="0.25">
      <c r="B1055" s="97">
        <v>1001</v>
      </c>
      <c r="C1055" s="98" t="s">
        <v>3680</v>
      </c>
      <c r="D1055" s="98" t="s">
        <v>3681</v>
      </c>
      <c r="E1055" s="98" t="s">
        <v>589</v>
      </c>
      <c r="F1055" s="99"/>
      <c r="H1055" s="41" t="str">
        <f t="shared" si="48"/>
        <v>Alberto – Selandari – OK Vihor</v>
      </c>
      <c r="J1055" s="41" t="str">
        <f t="shared" si="49"/>
        <v>Alberto – Selandari – OK Vihor</v>
      </c>
      <c r="L1055" s="41" t="str">
        <f t="shared" si="50"/>
        <v>Alberto – Selandari</v>
      </c>
      <c r="N1055" s="97"/>
      <c r="O1055" s="98"/>
      <c r="P1055" s="99"/>
    </row>
    <row r="1056" spans="2:16" x14ac:dyDescent="0.25">
      <c r="B1056" s="97">
        <v>1273</v>
      </c>
      <c r="C1056" s="98" t="s">
        <v>3484</v>
      </c>
      <c r="D1056" s="98" t="s">
        <v>3682</v>
      </c>
      <c r="E1056" s="98" t="s">
        <v>589</v>
      </c>
      <c r="F1056" s="99" t="s">
        <v>2463</v>
      </c>
      <c r="H1056" s="41" t="str">
        <f t="shared" si="48"/>
        <v>Anita – Sem – OK Vihor – Ž45</v>
      </c>
      <c r="J1056" s="41" t="str">
        <f t="shared" si="49"/>
        <v>Anita – Sem – OK Vihor</v>
      </c>
      <c r="L1056" s="41" t="str">
        <f t="shared" si="50"/>
        <v>Anita – Sem</v>
      </c>
      <c r="N1056" s="97"/>
      <c r="O1056" s="98"/>
      <c r="P1056" s="99"/>
    </row>
    <row r="1057" spans="2:16" x14ac:dyDescent="0.25">
      <c r="B1057" s="97">
        <v>1927</v>
      </c>
      <c r="C1057" s="98" t="s">
        <v>2906</v>
      </c>
      <c r="D1057" s="98" t="s">
        <v>3683</v>
      </c>
      <c r="E1057" s="98" t="s">
        <v>589</v>
      </c>
      <c r="F1057" s="99"/>
      <c r="H1057" s="41" t="str">
        <f t="shared" si="48"/>
        <v>Goran – Šepić – OK Vihor</v>
      </c>
      <c r="J1057" s="41" t="str">
        <f t="shared" si="49"/>
        <v>Goran – Šepić – OK Vihor</v>
      </c>
      <c r="L1057" s="41" t="str">
        <f t="shared" si="50"/>
        <v>Goran – Šepić</v>
      </c>
      <c r="N1057" s="97"/>
      <c r="O1057" s="98"/>
      <c r="P1057" s="99"/>
    </row>
    <row r="1058" spans="2:16" x14ac:dyDescent="0.25">
      <c r="B1058" s="97">
        <v>1287</v>
      </c>
      <c r="C1058" s="98" t="s">
        <v>2363</v>
      </c>
      <c r="D1058" s="98" t="s">
        <v>3684</v>
      </c>
      <c r="E1058" s="98" t="s">
        <v>589</v>
      </c>
      <c r="F1058" s="99" t="s">
        <v>2463</v>
      </c>
      <c r="H1058" s="41" t="str">
        <f t="shared" si="48"/>
        <v>Ivana – Šestan Krajnović – OK Vihor – Ž45</v>
      </c>
      <c r="J1058" s="41" t="str">
        <f t="shared" si="49"/>
        <v>Ivana – Šestan Krajnović – OK Vihor</v>
      </c>
      <c r="L1058" s="41" t="str">
        <f t="shared" si="50"/>
        <v>Ivana – Šestan Krajnović</v>
      </c>
      <c r="N1058" s="97"/>
      <c r="O1058" s="98"/>
      <c r="P1058" s="99"/>
    </row>
    <row r="1059" spans="2:16" x14ac:dyDescent="0.25">
      <c r="B1059" s="97">
        <v>1012</v>
      </c>
      <c r="C1059" s="98" t="s">
        <v>3685</v>
      </c>
      <c r="D1059" s="98" t="s">
        <v>3686</v>
      </c>
      <c r="E1059" s="98" t="s">
        <v>589</v>
      </c>
      <c r="F1059" s="99"/>
      <c r="H1059" s="41" t="str">
        <f t="shared" si="48"/>
        <v>Dejan – Šimičević – OK Vihor</v>
      </c>
      <c r="J1059" s="41" t="str">
        <f t="shared" si="49"/>
        <v>Dejan – Šimičević – OK Vihor</v>
      </c>
      <c r="L1059" s="41" t="str">
        <f t="shared" si="50"/>
        <v>Dejan – Šimičević</v>
      </c>
      <c r="N1059" s="97"/>
      <c r="O1059" s="98"/>
      <c r="P1059" s="99"/>
    </row>
    <row r="1060" spans="2:16" x14ac:dyDescent="0.25">
      <c r="B1060" s="97">
        <v>1457</v>
      </c>
      <c r="C1060" s="98" t="s">
        <v>2471</v>
      </c>
      <c r="D1060" s="98" t="s">
        <v>3687</v>
      </c>
      <c r="E1060" s="98" t="s">
        <v>589</v>
      </c>
      <c r="F1060" s="99" t="s">
        <v>2585</v>
      </c>
      <c r="H1060" s="41" t="str">
        <f t="shared" si="48"/>
        <v>Marija – Sirovec – OK Vihor – Ž55</v>
      </c>
      <c r="J1060" s="41" t="str">
        <f t="shared" si="49"/>
        <v>Marija – Sirovec – OK Vihor</v>
      </c>
      <c r="L1060" s="41" t="str">
        <f t="shared" si="50"/>
        <v>Marija – Sirovec</v>
      </c>
      <c r="N1060" s="97"/>
      <c r="O1060" s="98"/>
      <c r="P1060" s="99"/>
    </row>
    <row r="1061" spans="2:16" x14ac:dyDescent="0.25">
      <c r="B1061" s="97">
        <v>1298</v>
      </c>
      <c r="C1061" s="98" t="s">
        <v>3688</v>
      </c>
      <c r="D1061" s="98" t="s">
        <v>3687</v>
      </c>
      <c r="E1061" s="98" t="s">
        <v>589</v>
      </c>
      <c r="F1061" s="99" t="s">
        <v>2252</v>
      </c>
      <c r="H1061" s="41" t="str">
        <f t="shared" si="48"/>
        <v>Tara – Sirovec – OK Vihor – Ž21</v>
      </c>
      <c r="J1061" s="41" t="str">
        <f t="shared" si="49"/>
        <v>Tara – Sirovec – OK Vihor</v>
      </c>
      <c r="L1061" s="41" t="str">
        <f t="shared" si="50"/>
        <v>Tara – Sirovec</v>
      </c>
      <c r="N1061" s="97"/>
      <c r="O1061" s="98"/>
      <c r="P1061" s="99"/>
    </row>
    <row r="1062" spans="2:16" x14ac:dyDescent="0.25">
      <c r="B1062" s="97">
        <v>1058</v>
      </c>
      <c r="C1062" s="98" t="s">
        <v>3437</v>
      </c>
      <c r="D1062" s="98" t="s">
        <v>3687</v>
      </c>
      <c r="E1062" s="98" t="s">
        <v>589</v>
      </c>
      <c r="F1062" s="99" t="s">
        <v>1614</v>
      </c>
      <c r="H1062" s="41" t="str">
        <f t="shared" si="48"/>
        <v>Zlatko – Sirovec – OK Vihor – M55</v>
      </c>
      <c r="J1062" s="41" t="str">
        <f t="shared" si="49"/>
        <v>Zlatko – Sirovec – OK Vihor</v>
      </c>
      <c r="L1062" s="41" t="str">
        <f t="shared" si="50"/>
        <v>Zlatko – Sirovec</v>
      </c>
      <c r="N1062" s="97"/>
      <c r="O1062" s="98"/>
      <c r="P1062" s="99"/>
    </row>
    <row r="1063" spans="2:16" x14ac:dyDescent="0.25">
      <c r="B1063" s="97">
        <v>1904</v>
      </c>
      <c r="C1063" s="98" t="s">
        <v>3689</v>
      </c>
      <c r="D1063" s="98" t="s">
        <v>3690</v>
      </c>
      <c r="E1063" s="98" t="s">
        <v>589</v>
      </c>
      <c r="F1063" s="99" t="s">
        <v>864</v>
      </c>
      <c r="H1063" s="41" t="str">
        <f t="shared" si="48"/>
        <v>Donateo – Sitarić-Knezić – OK Vihor – M21</v>
      </c>
      <c r="J1063" s="41" t="str">
        <f t="shared" si="49"/>
        <v>Donateo – Sitarić-Knezić – OK Vihor</v>
      </c>
      <c r="L1063" s="41" t="str">
        <f t="shared" si="50"/>
        <v>Donateo – Sitarić-Knezić</v>
      </c>
      <c r="N1063" s="97"/>
      <c r="O1063" s="98"/>
      <c r="P1063" s="99"/>
    </row>
    <row r="1064" spans="2:16" x14ac:dyDescent="0.25">
      <c r="B1064" s="97">
        <v>1492</v>
      </c>
      <c r="C1064" s="98" t="s">
        <v>1123</v>
      </c>
      <c r="D1064" s="98" t="s">
        <v>3691</v>
      </c>
      <c r="E1064" s="98" t="s">
        <v>589</v>
      </c>
      <c r="F1064" s="99" t="s">
        <v>1488</v>
      </c>
      <c r="H1064" s="41" t="str">
        <f t="shared" si="48"/>
        <v>Kristijan – Šivak – OK Vihor – M45</v>
      </c>
      <c r="J1064" s="41" t="str">
        <f t="shared" si="49"/>
        <v>Kristijan – Šivak – OK Vihor</v>
      </c>
      <c r="L1064" s="41" t="str">
        <f t="shared" si="50"/>
        <v>Kristijan – Šivak</v>
      </c>
      <c r="N1064" s="97"/>
      <c r="O1064" s="98"/>
      <c r="P1064" s="99"/>
    </row>
    <row r="1065" spans="2:16" x14ac:dyDescent="0.25">
      <c r="B1065" s="97">
        <v>1723</v>
      </c>
      <c r="C1065" s="98" t="s">
        <v>3692</v>
      </c>
      <c r="D1065" s="98" t="s">
        <v>3693</v>
      </c>
      <c r="E1065" s="98" t="s">
        <v>589</v>
      </c>
      <c r="F1065" s="99"/>
      <c r="H1065" s="41" t="str">
        <f t="shared" si="48"/>
        <v>Paul – Skobe – OK Vihor</v>
      </c>
      <c r="J1065" s="41" t="str">
        <f t="shared" si="49"/>
        <v>Paul – Skobe – OK Vihor</v>
      </c>
      <c r="L1065" s="41" t="str">
        <f t="shared" si="50"/>
        <v>Paul – Skobe</v>
      </c>
      <c r="N1065" s="97"/>
      <c r="O1065" s="98"/>
      <c r="P1065" s="99"/>
    </row>
    <row r="1066" spans="2:16" x14ac:dyDescent="0.25">
      <c r="B1066" s="97">
        <v>1807</v>
      </c>
      <c r="C1066" s="98" t="s">
        <v>3694</v>
      </c>
      <c r="D1066" s="98" t="s">
        <v>3693</v>
      </c>
      <c r="E1066" s="98" t="s">
        <v>589</v>
      </c>
      <c r="F1066" s="99"/>
      <c r="H1066" s="41" t="str">
        <f t="shared" si="48"/>
        <v>Tymothy – Skobe – OK Vihor</v>
      </c>
      <c r="J1066" s="41" t="str">
        <f t="shared" si="49"/>
        <v>Tymothy – Skobe – OK Vihor</v>
      </c>
      <c r="L1066" s="41" t="str">
        <f t="shared" si="50"/>
        <v>Tymothy – Skobe</v>
      </c>
      <c r="N1066" s="97"/>
      <c r="O1066" s="98"/>
      <c r="P1066" s="99"/>
    </row>
    <row r="1067" spans="2:16" x14ac:dyDescent="0.25">
      <c r="B1067" s="97">
        <v>1806</v>
      </c>
      <c r="C1067" s="98" t="s">
        <v>3695</v>
      </c>
      <c r="D1067" s="98" t="s">
        <v>3693</v>
      </c>
      <c r="E1067" s="98" t="s">
        <v>589</v>
      </c>
      <c r="F1067" s="99"/>
      <c r="H1067" s="41" t="str">
        <f t="shared" si="48"/>
        <v>Valentina – Skobe – OK Vihor</v>
      </c>
      <c r="J1067" s="41" t="str">
        <f t="shared" si="49"/>
        <v>Valentina – Skobe – OK Vihor</v>
      </c>
      <c r="L1067" s="41" t="str">
        <f t="shared" si="50"/>
        <v>Valentina – Skobe</v>
      </c>
      <c r="N1067" s="97"/>
      <c r="O1067" s="98"/>
      <c r="P1067" s="99"/>
    </row>
    <row r="1068" spans="2:16" x14ac:dyDescent="0.25">
      <c r="B1068" s="97">
        <v>1028</v>
      </c>
      <c r="C1068" s="98" t="s">
        <v>3003</v>
      </c>
      <c r="D1068" s="98" t="s">
        <v>3696</v>
      </c>
      <c r="E1068" s="98" t="s">
        <v>589</v>
      </c>
      <c r="F1068" s="99" t="s">
        <v>387</v>
      </c>
      <c r="H1068" s="41" t="str">
        <f t="shared" si="48"/>
        <v>Oliver – Skočić – OK Vihor – M12</v>
      </c>
      <c r="J1068" s="41" t="str">
        <f t="shared" si="49"/>
        <v>Oliver – Skočić – OK Vihor</v>
      </c>
      <c r="L1068" s="41" t="str">
        <f t="shared" si="50"/>
        <v>Oliver – Skočić</v>
      </c>
      <c r="N1068" s="97"/>
      <c r="O1068" s="98"/>
      <c r="P1068" s="99"/>
    </row>
    <row r="1069" spans="2:16" x14ac:dyDescent="0.25">
      <c r="B1069" s="97">
        <v>1049</v>
      </c>
      <c r="C1069" s="98" t="s">
        <v>2224</v>
      </c>
      <c r="D1069" s="98" t="s">
        <v>3697</v>
      </c>
      <c r="E1069" s="98" t="s">
        <v>589</v>
      </c>
      <c r="F1069" s="99"/>
      <c r="H1069" s="41" t="str">
        <f t="shared" si="48"/>
        <v>Jelena – Slijepčević – OK Vihor</v>
      </c>
      <c r="J1069" s="41" t="str">
        <f t="shared" si="49"/>
        <v>Jelena – Slijepčević – OK Vihor</v>
      </c>
      <c r="L1069" s="41" t="str">
        <f t="shared" si="50"/>
        <v>Jelena – Slijepčević</v>
      </c>
      <c r="N1069" s="97"/>
      <c r="O1069" s="98"/>
      <c r="P1069" s="99"/>
    </row>
    <row r="1070" spans="2:16" x14ac:dyDescent="0.25">
      <c r="B1070" s="97">
        <v>1503</v>
      </c>
      <c r="C1070" s="98" t="s">
        <v>3698</v>
      </c>
      <c r="D1070" s="98" t="s">
        <v>3699</v>
      </c>
      <c r="E1070" s="98" t="s">
        <v>589</v>
      </c>
      <c r="F1070" s="99" t="s">
        <v>619</v>
      </c>
      <c r="H1070" s="41" t="str">
        <f t="shared" si="48"/>
        <v>Mika – Smital – OK Vihor – M16</v>
      </c>
      <c r="J1070" s="41" t="str">
        <f t="shared" si="49"/>
        <v>Mika – Smital – OK Vihor</v>
      </c>
      <c r="L1070" s="41" t="str">
        <f t="shared" si="50"/>
        <v>Mika – Smital</v>
      </c>
      <c r="N1070" s="97"/>
      <c r="O1070" s="98"/>
      <c r="P1070" s="99"/>
    </row>
    <row r="1071" spans="2:16" x14ac:dyDescent="0.25">
      <c r="B1071" s="97">
        <v>1104</v>
      </c>
      <c r="C1071" s="98" t="s">
        <v>3700</v>
      </c>
      <c r="D1071" s="98" t="s">
        <v>3699</v>
      </c>
      <c r="E1071" s="98" t="s">
        <v>589</v>
      </c>
      <c r="F1071" s="99"/>
      <c r="H1071" s="41" t="str">
        <f t="shared" si="48"/>
        <v>Tomo – Smital – OK Vihor</v>
      </c>
      <c r="J1071" s="41" t="str">
        <f t="shared" si="49"/>
        <v>Tomo – Smital – OK Vihor</v>
      </c>
      <c r="L1071" s="41" t="str">
        <f t="shared" si="50"/>
        <v>Tomo – Smital</v>
      </c>
      <c r="N1071" s="97"/>
      <c r="O1071" s="98"/>
      <c r="P1071" s="99"/>
    </row>
    <row r="1072" spans="2:16" x14ac:dyDescent="0.25">
      <c r="B1072" s="97">
        <v>1945</v>
      </c>
      <c r="C1072" s="98" t="s">
        <v>1916</v>
      </c>
      <c r="D1072" s="98" t="s">
        <v>1915</v>
      </c>
      <c r="E1072" s="98" t="s">
        <v>589</v>
      </c>
      <c r="F1072" s="99" t="s">
        <v>2333</v>
      </c>
      <c r="H1072" s="41" t="str">
        <f t="shared" si="48"/>
        <v>Tina – Šojat – OK Vihor – Ž35</v>
      </c>
      <c r="J1072" s="41" t="str">
        <f t="shared" si="49"/>
        <v>Tina – Šojat – OK Vihor</v>
      </c>
      <c r="L1072" s="41" t="str">
        <f t="shared" si="50"/>
        <v>Tina – Šojat</v>
      </c>
      <c r="N1072" s="97"/>
      <c r="O1072" s="98"/>
      <c r="P1072" s="99"/>
    </row>
    <row r="1073" spans="2:16" x14ac:dyDescent="0.25">
      <c r="B1073" s="97">
        <v>1027</v>
      </c>
      <c r="C1073" s="98" t="s">
        <v>3701</v>
      </c>
      <c r="D1073" s="98" t="s">
        <v>1720</v>
      </c>
      <c r="E1073" s="98" t="s">
        <v>589</v>
      </c>
      <c r="F1073" s="99"/>
      <c r="H1073" s="41" t="str">
        <f t="shared" si="48"/>
        <v>Nives – Špoljar – OK Vihor</v>
      </c>
      <c r="J1073" s="41" t="str">
        <f t="shared" si="49"/>
        <v>Nives – Špoljar – OK Vihor</v>
      </c>
      <c r="L1073" s="41" t="str">
        <f t="shared" si="50"/>
        <v>Nives – Špoljar</v>
      </c>
      <c r="N1073" s="97"/>
      <c r="O1073" s="98"/>
      <c r="P1073" s="99"/>
    </row>
    <row r="1074" spans="2:16" x14ac:dyDescent="0.25">
      <c r="B1074" s="97">
        <v>1086</v>
      </c>
      <c r="C1074" s="98" t="s">
        <v>3602</v>
      </c>
      <c r="D1074" s="98" t="s">
        <v>3702</v>
      </c>
      <c r="E1074" s="98" t="s">
        <v>589</v>
      </c>
      <c r="F1074" s="99" t="s">
        <v>2333</v>
      </c>
      <c r="H1074" s="41" t="str">
        <f t="shared" si="48"/>
        <v>Matea – Sršen – OK Vihor – Ž35</v>
      </c>
      <c r="J1074" s="41" t="str">
        <f t="shared" si="49"/>
        <v>Matea – Sršen – OK Vihor</v>
      </c>
      <c r="L1074" s="41" t="str">
        <f t="shared" si="50"/>
        <v>Matea – Sršen</v>
      </c>
      <c r="N1074" s="97"/>
      <c r="O1074" s="98"/>
      <c r="P1074" s="99"/>
    </row>
    <row r="1075" spans="2:16" x14ac:dyDescent="0.25">
      <c r="B1075" s="97">
        <v>1187</v>
      </c>
      <c r="C1075" s="98" t="s">
        <v>3703</v>
      </c>
      <c r="D1075" s="98" t="s">
        <v>3704</v>
      </c>
      <c r="E1075" s="98" t="s">
        <v>589</v>
      </c>
      <c r="F1075" s="99" t="s">
        <v>2215</v>
      </c>
      <c r="H1075" s="41" t="str">
        <f t="shared" si="48"/>
        <v>Kira – Sršen Delgado – OK Vihor – Ž20</v>
      </c>
      <c r="J1075" s="41" t="str">
        <f t="shared" si="49"/>
        <v>Kira – Sršen Delgado – OK Vihor</v>
      </c>
      <c r="L1075" s="41" t="str">
        <f t="shared" si="50"/>
        <v>Kira – Sršen Delgado</v>
      </c>
      <c r="N1075" s="97"/>
      <c r="O1075" s="98"/>
      <c r="P1075" s="99"/>
    </row>
    <row r="1076" spans="2:16" x14ac:dyDescent="0.25">
      <c r="B1076" s="97">
        <v>1229</v>
      </c>
      <c r="C1076" s="98" t="s">
        <v>3705</v>
      </c>
      <c r="D1076" s="98" t="s">
        <v>3704</v>
      </c>
      <c r="E1076" s="98" t="s">
        <v>589</v>
      </c>
      <c r="F1076" s="99" t="s">
        <v>2108</v>
      </c>
      <c r="H1076" s="41" t="str">
        <f t="shared" si="48"/>
        <v>Leire – Sršen Delgado – OK Vihor – Ž16</v>
      </c>
      <c r="J1076" s="41" t="str">
        <f t="shared" si="49"/>
        <v>Leire – Sršen Delgado – OK Vihor</v>
      </c>
      <c r="L1076" s="41" t="str">
        <f t="shared" si="50"/>
        <v>Leire – Sršen Delgado</v>
      </c>
      <c r="N1076" s="97"/>
      <c r="O1076" s="98"/>
      <c r="P1076" s="99"/>
    </row>
    <row r="1077" spans="2:16" x14ac:dyDescent="0.25">
      <c r="B1077" s="97">
        <v>1536</v>
      </c>
      <c r="C1077" s="98" t="s">
        <v>3446</v>
      </c>
      <c r="D1077" s="98" t="s">
        <v>3706</v>
      </c>
      <c r="E1077" s="98" t="s">
        <v>589</v>
      </c>
      <c r="F1077" s="99" t="s">
        <v>864</v>
      </c>
      <c r="H1077" s="41" t="str">
        <f t="shared" si="48"/>
        <v>Nino – Stančić Vidrač – OK Vihor – M21</v>
      </c>
      <c r="J1077" s="41" t="str">
        <f t="shared" si="49"/>
        <v>Nino – Stančić Vidrač – OK Vihor</v>
      </c>
      <c r="L1077" s="41" t="str">
        <f t="shared" si="50"/>
        <v>Nino – Stančić Vidrač</v>
      </c>
      <c r="N1077" s="97"/>
      <c r="O1077" s="98"/>
      <c r="P1077" s="99"/>
    </row>
    <row r="1078" spans="2:16" x14ac:dyDescent="0.25">
      <c r="B1078" s="97">
        <v>1008</v>
      </c>
      <c r="C1078" s="98" t="s">
        <v>3707</v>
      </c>
      <c r="D1078" s="98" t="s">
        <v>3708</v>
      </c>
      <c r="E1078" s="98" t="s">
        <v>589</v>
      </c>
      <c r="F1078" s="99"/>
      <c r="H1078" s="41" t="str">
        <f t="shared" si="48"/>
        <v>Anđelka – Stih – OK Vihor</v>
      </c>
      <c r="J1078" s="41" t="str">
        <f t="shared" si="49"/>
        <v>Anđelka – Stih – OK Vihor</v>
      </c>
      <c r="L1078" s="41" t="str">
        <f t="shared" si="50"/>
        <v>Anđelka – Stih</v>
      </c>
      <c r="N1078" s="97"/>
      <c r="O1078" s="98"/>
      <c r="P1078" s="99"/>
    </row>
    <row r="1079" spans="2:16" x14ac:dyDescent="0.25">
      <c r="B1079" s="97">
        <v>1036</v>
      </c>
      <c r="C1079" s="98" t="s">
        <v>3709</v>
      </c>
      <c r="D1079" s="98" t="s">
        <v>3710</v>
      </c>
      <c r="E1079" s="98" t="s">
        <v>589</v>
      </c>
      <c r="F1079" s="99"/>
      <c r="H1079" s="41" t="str">
        <f t="shared" si="48"/>
        <v>Valentino – Stipčević – OK Vihor</v>
      </c>
      <c r="J1079" s="41" t="str">
        <f t="shared" si="49"/>
        <v>Valentino – Stipčević – OK Vihor</v>
      </c>
      <c r="L1079" s="41" t="str">
        <f t="shared" si="50"/>
        <v>Valentino – Stipčević</v>
      </c>
      <c r="N1079" s="97"/>
      <c r="O1079" s="98"/>
      <c r="P1079" s="99"/>
    </row>
    <row r="1080" spans="2:16" x14ac:dyDescent="0.25">
      <c r="B1080" s="97">
        <v>1905</v>
      </c>
      <c r="C1080" s="98" t="s">
        <v>2414</v>
      </c>
      <c r="D1080" s="98" t="s">
        <v>3711</v>
      </c>
      <c r="E1080" s="98" t="s">
        <v>589</v>
      </c>
      <c r="F1080" s="99" t="s">
        <v>2252</v>
      </c>
      <c r="H1080" s="41" t="str">
        <f t="shared" si="48"/>
        <v>Iva – Stipeljković – OK Vihor – Ž21</v>
      </c>
      <c r="J1080" s="41" t="str">
        <f t="shared" si="49"/>
        <v>Iva – Stipeljković – OK Vihor</v>
      </c>
      <c r="L1080" s="41" t="str">
        <f t="shared" si="50"/>
        <v>Iva – Stipeljković</v>
      </c>
      <c r="N1080" s="97"/>
      <c r="O1080" s="98"/>
      <c r="P1080" s="99"/>
    </row>
    <row r="1081" spans="2:16" x14ac:dyDescent="0.25">
      <c r="B1081" s="97">
        <v>1906</v>
      </c>
      <c r="C1081" s="98" t="s">
        <v>893</v>
      </c>
      <c r="D1081" s="98" t="s">
        <v>3711</v>
      </c>
      <c r="E1081" s="98" t="s">
        <v>589</v>
      </c>
      <c r="F1081" s="99" t="s">
        <v>864</v>
      </c>
      <c r="H1081" s="41" t="str">
        <f t="shared" si="48"/>
        <v>Josip – Stipeljković – OK Vihor – M21</v>
      </c>
      <c r="J1081" s="41" t="str">
        <f t="shared" si="49"/>
        <v>Josip – Stipeljković – OK Vihor</v>
      </c>
      <c r="L1081" s="41" t="str">
        <f t="shared" si="50"/>
        <v>Josip – Stipeljković</v>
      </c>
      <c r="N1081" s="97"/>
      <c r="O1081" s="98"/>
      <c r="P1081" s="99"/>
    </row>
    <row r="1082" spans="2:16" x14ac:dyDescent="0.25">
      <c r="B1082" s="97">
        <v>1326</v>
      </c>
      <c r="C1082" s="98" t="s">
        <v>3712</v>
      </c>
      <c r="D1082" s="98" t="s">
        <v>3713</v>
      </c>
      <c r="E1082" s="98" t="s">
        <v>589</v>
      </c>
      <c r="F1082" s="99" t="s">
        <v>2333</v>
      </c>
      <c r="H1082" s="41" t="str">
        <f t="shared" si="48"/>
        <v>Bernardica – Stipić – OK Vihor – Ž35</v>
      </c>
      <c r="J1082" s="41" t="str">
        <f t="shared" si="49"/>
        <v>Bernardica – Stipić – OK Vihor</v>
      </c>
      <c r="L1082" s="41" t="str">
        <f t="shared" si="50"/>
        <v>Bernardica – Stipić</v>
      </c>
      <c r="N1082" s="97"/>
      <c r="O1082" s="98"/>
      <c r="P1082" s="99"/>
    </row>
    <row r="1083" spans="2:16" x14ac:dyDescent="0.25">
      <c r="B1083" s="97">
        <v>1262</v>
      </c>
      <c r="C1083" s="98" t="s">
        <v>3714</v>
      </c>
      <c r="D1083" s="98" t="s">
        <v>3715</v>
      </c>
      <c r="E1083" s="98" t="s">
        <v>589</v>
      </c>
      <c r="F1083" s="99" t="s">
        <v>2333</v>
      </c>
      <c r="H1083" s="41" t="str">
        <f t="shared" si="48"/>
        <v>Vlatka – Stupalo – OK Vihor – Ž35</v>
      </c>
      <c r="J1083" s="41" t="str">
        <f t="shared" si="49"/>
        <v>Vlatka – Stupalo – OK Vihor</v>
      </c>
      <c r="L1083" s="41" t="str">
        <f t="shared" si="50"/>
        <v>Vlatka – Stupalo</v>
      </c>
      <c r="N1083" s="97"/>
      <c r="O1083" s="98"/>
      <c r="P1083" s="99"/>
    </row>
    <row r="1084" spans="2:16" x14ac:dyDescent="0.25">
      <c r="B1084" s="97">
        <v>1304</v>
      </c>
      <c r="C1084" s="98" t="s">
        <v>452</v>
      </c>
      <c r="D1084" s="98" t="s">
        <v>3716</v>
      </c>
      <c r="E1084" s="98" t="s">
        <v>589</v>
      </c>
      <c r="F1084" s="99" t="s">
        <v>619</v>
      </c>
      <c r="H1084" s="41" t="str">
        <f t="shared" si="48"/>
        <v>Luka – Sučić – OK Vihor – M16</v>
      </c>
      <c r="J1084" s="41" t="str">
        <f t="shared" si="49"/>
        <v>Luka – Sučić – OK Vihor</v>
      </c>
      <c r="L1084" s="41" t="str">
        <f t="shared" si="50"/>
        <v>Luka – Sučić</v>
      </c>
      <c r="N1084" s="97"/>
      <c r="O1084" s="98"/>
      <c r="P1084" s="99"/>
    </row>
    <row r="1085" spans="2:16" x14ac:dyDescent="0.25">
      <c r="B1085" s="97">
        <v>1141</v>
      </c>
      <c r="C1085" s="98" t="s">
        <v>3717</v>
      </c>
      <c r="D1085" s="98" t="s">
        <v>3716</v>
      </c>
      <c r="E1085" s="98" t="s">
        <v>589</v>
      </c>
      <c r="F1085" s="99" t="s">
        <v>2463</v>
      </c>
      <c r="H1085" s="41" t="str">
        <f t="shared" si="48"/>
        <v>Melita – Sučić – OK Vihor – Ž45</v>
      </c>
      <c r="J1085" s="41" t="str">
        <f t="shared" si="49"/>
        <v>Melita – Sučić – OK Vihor</v>
      </c>
      <c r="L1085" s="41" t="str">
        <f t="shared" si="50"/>
        <v>Melita – Sučić</v>
      </c>
      <c r="N1085" s="97"/>
      <c r="O1085" s="98"/>
      <c r="P1085" s="99"/>
    </row>
    <row r="1086" spans="2:16" x14ac:dyDescent="0.25">
      <c r="B1086" s="97">
        <v>1031</v>
      </c>
      <c r="C1086" s="98" t="s">
        <v>3410</v>
      </c>
      <c r="D1086" s="98" t="s">
        <v>3716</v>
      </c>
      <c r="E1086" s="98" t="s">
        <v>589</v>
      </c>
      <c r="F1086" s="99"/>
      <c r="H1086" s="41" t="str">
        <f t="shared" si="48"/>
        <v>Stjepan – Sučić – OK Vihor</v>
      </c>
      <c r="J1086" s="41" t="str">
        <f t="shared" si="49"/>
        <v>Stjepan – Sučić – OK Vihor</v>
      </c>
      <c r="L1086" s="41" t="str">
        <f t="shared" si="50"/>
        <v>Stjepan – Sučić</v>
      </c>
      <c r="N1086" s="97"/>
      <c r="O1086" s="98"/>
      <c r="P1086" s="99"/>
    </row>
    <row r="1087" spans="2:16" x14ac:dyDescent="0.25">
      <c r="B1087" s="97">
        <v>1366</v>
      </c>
      <c r="C1087" s="98" t="s">
        <v>3718</v>
      </c>
      <c r="D1087" s="98" t="s">
        <v>3716</v>
      </c>
      <c r="E1087" s="98" t="s">
        <v>589</v>
      </c>
      <c r="F1087" s="99" t="s">
        <v>1488</v>
      </c>
      <c r="H1087" s="41" t="str">
        <f t="shared" si="48"/>
        <v>Valter – Sučić – OK Vihor – M45</v>
      </c>
      <c r="J1087" s="41" t="str">
        <f t="shared" si="49"/>
        <v>Valter – Sučić – OK Vihor</v>
      </c>
      <c r="L1087" s="41" t="str">
        <f t="shared" si="50"/>
        <v>Valter – Sučić</v>
      </c>
      <c r="N1087" s="97"/>
      <c r="O1087" s="98"/>
      <c r="P1087" s="99"/>
    </row>
    <row r="1088" spans="2:16" x14ac:dyDescent="0.25">
      <c r="B1088" s="97">
        <v>1148</v>
      </c>
      <c r="C1088" s="98" t="s">
        <v>2414</v>
      </c>
      <c r="D1088" s="98" t="s">
        <v>2413</v>
      </c>
      <c r="E1088" s="98" t="s">
        <v>589</v>
      </c>
      <c r="F1088" s="99" t="s">
        <v>2333</v>
      </c>
      <c r="H1088" s="41" t="str">
        <f t="shared" si="48"/>
        <v>Iva – Tatić – OK Vihor – Ž35</v>
      </c>
      <c r="J1088" s="41" t="str">
        <f t="shared" si="49"/>
        <v>Iva – Tatić – OK Vihor</v>
      </c>
      <c r="L1088" s="41" t="str">
        <f t="shared" si="50"/>
        <v>Iva – Tatić</v>
      </c>
      <c r="N1088" s="97"/>
      <c r="O1088" s="98"/>
      <c r="P1088" s="99"/>
    </row>
    <row r="1089" spans="2:16" x14ac:dyDescent="0.25">
      <c r="B1089" s="97">
        <v>1291</v>
      </c>
      <c r="C1089" s="98" t="s">
        <v>2006</v>
      </c>
      <c r="D1089" s="98" t="s">
        <v>3719</v>
      </c>
      <c r="E1089" s="98" t="s">
        <v>589</v>
      </c>
      <c r="F1089" s="99" t="s">
        <v>2252</v>
      </c>
      <c r="H1089" s="41" t="str">
        <f t="shared" si="48"/>
        <v>Dora – Težak – OK Vihor – Ž21</v>
      </c>
      <c r="J1089" s="41" t="str">
        <f t="shared" si="49"/>
        <v>Dora – Težak – OK Vihor</v>
      </c>
      <c r="L1089" s="41" t="str">
        <f t="shared" si="50"/>
        <v>Dora – Težak</v>
      </c>
      <c r="N1089" s="97"/>
      <c r="O1089" s="98"/>
      <c r="P1089" s="99"/>
    </row>
    <row r="1090" spans="2:16" x14ac:dyDescent="0.25">
      <c r="B1090" s="97">
        <v>1436</v>
      </c>
      <c r="C1090" s="98" t="s">
        <v>2363</v>
      </c>
      <c r="D1090" s="98" t="s">
        <v>3719</v>
      </c>
      <c r="E1090" s="98" t="s">
        <v>589</v>
      </c>
      <c r="F1090" s="99" t="s">
        <v>2463</v>
      </c>
      <c r="H1090" s="41" t="str">
        <f t="shared" si="48"/>
        <v>Ivana – Težak – OK Vihor – Ž45</v>
      </c>
      <c r="J1090" s="41" t="str">
        <f t="shared" si="49"/>
        <v>Ivana – Težak – OK Vihor</v>
      </c>
      <c r="L1090" s="41" t="str">
        <f t="shared" si="50"/>
        <v>Ivana – Težak</v>
      </c>
      <c r="N1090" s="97"/>
      <c r="O1090" s="98"/>
      <c r="P1090" s="99"/>
    </row>
    <row r="1091" spans="2:16" x14ac:dyDescent="0.25">
      <c r="B1091" s="97">
        <v>1114</v>
      </c>
      <c r="C1091" s="98" t="s">
        <v>846</v>
      </c>
      <c r="D1091" s="98" t="s">
        <v>3719</v>
      </c>
      <c r="E1091" s="98" t="s">
        <v>589</v>
      </c>
      <c r="F1091" s="99" t="s">
        <v>864</v>
      </c>
      <c r="H1091" s="41" t="str">
        <f t="shared" si="48"/>
        <v>Karlo – Težak – OK Vihor – M21</v>
      </c>
      <c r="J1091" s="41" t="str">
        <f t="shared" si="49"/>
        <v>Karlo – Težak – OK Vihor</v>
      </c>
      <c r="L1091" s="41" t="str">
        <f t="shared" si="50"/>
        <v>Karlo – Težak</v>
      </c>
      <c r="N1091" s="97"/>
      <c r="O1091" s="98"/>
      <c r="P1091" s="99"/>
    </row>
    <row r="1092" spans="2:16" x14ac:dyDescent="0.25">
      <c r="B1092" s="97">
        <v>1329</v>
      </c>
      <c r="C1092" s="98" t="s">
        <v>3505</v>
      </c>
      <c r="D1092" s="98" t="s">
        <v>3719</v>
      </c>
      <c r="E1092" s="98" t="s">
        <v>589</v>
      </c>
      <c r="F1092" s="99" t="s">
        <v>2108</v>
      </c>
      <c r="H1092" s="41" t="str">
        <f t="shared" si="48"/>
        <v>Magdalena – Težak – OK Vihor – Ž16</v>
      </c>
      <c r="J1092" s="41" t="str">
        <f t="shared" si="49"/>
        <v>Magdalena – Težak – OK Vihor</v>
      </c>
      <c r="L1092" s="41" t="str">
        <f t="shared" si="50"/>
        <v>Magdalena – Težak</v>
      </c>
      <c r="N1092" s="97"/>
      <c r="O1092" s="98"/>
      <c r="P1092" s="99"/>
    </row>
    <row r="1093" spans="2:16" x14ac:dyDescent="0.25">
      <c r="B1093" s="97">
        <v>1280</v>
      </c>
      <c r="C1093" s="98" t="s">
        <v>2913</v>
      </c>
      <c r="D1093" s="98" t="s">
        <v>3719</v>
      </c>
      <c r="E1093" s="98" t="s">
        <v>589</v>
      </c>
      <c r="F1093" s="99" t="s">
        <v>1488</v>
      </c>
      <c r="H1093" s="41" t="str">
        <f t="shared" si="48"/>
        <v>Robert – Težak – OK Vihor – M45</v>
      </c>
      <c r="J1093" s="41" t="str">
        <f t="shared" si="49"/>
        <v>Robert – Težak – OK Vihor</v>
      </c>
      <c r="L1093" s="41" t="str">
        <f t="shared" si="50"/>
        <v>Robert – Težak</v>
      </c>
      <c r="N1093" s="97"/>
      <c r="O1093" s="98"/>
      <c r="P1093" s="99"/>
    </row>
    <row r="1094" spans="2:16" x14ac:dyDescent="0.25">
      <c r="B1094" s="97">
        <v>1928</v>
      </c>
      <c r="C1094" s="98" t="s">
        <v>2943</v>
      </c>
      <c r="D1094" s="98" t="s">
        <v>3720</v>
      </c>
      <c r="E1094" s="98" t="s">
        <v>589</v>
      </c>
      <c r="F1094" s="99" t="s">
        <v>2463</v>
      </c>
      <c r="H1094" s="41" t="str">
        <f t="shared" si="48"/>
        <v>Marina – Tomac-Rojčević – OK Vihor – Ž45</v>
      </c>
      <c r="J1094" s="41" t="str">
        <f t="shared" si="49"/>
        <v>Marina – Tomac-Rojčević – OK Vihor</v>
      </c>
      <c r="L1094" s="41" t="str">
        <f t="shared" si="50"/>
        <v>Marina – Tomac-Rojčević</v>
      </c>
      <c r="N1094" s="97"/>
      <c r="O1094" s="98"/>
      <c r="P1094" s="99"/>
    </row>
    <row r="1095" spans="2:16" x14ac:dyDescent="0.25">
      <c r="B1095" s="97">
        <v>1929</v>
      </c>
      <c r="C1095" s="98" t="s">
        <v>1562</v>
      </c>
      <c r="D1095" s="98" t="s">
        <v>3721</v>
      </c>
      <c r="E1095" s="98" t="s">
        <v>589</v>
      </c>
      <c r="F1095" s="99" t="s">
        <v>1488</v>
      </c>
      <c r="H1095" s="41" t="str">
        <f t="shared" si="48"/>
        <v>Emil – Trčak – OK Vihor – M45</v>
      </c>
      <c r="J1095" s="41" t="str">
        <f t="shared" si="49"/>
        <v>Emil – Trčak – OK Vihor</v>
      </c>
      <c r="L1095" s="41" t="str">
        <f t="shared" si="50"/>
        <v>Emil – Trčak</v>
      </c>
      <c r="N1095" s="97"/>
      <c r="O1095" s="98"/>
      <c r="P1095" s="99"/>
    </row>
    <row r="1096" spans="2:16" x14ac:dyDescent="0.25">
      <c r="B1096" s="97">
        <v>1100</v>
      </c>
      <c r="C1096" s="98" t="s">
        <v>2342</v>
      </c>
      <c r="D1096" s="98" t="s">
        <v>3722</v>
      </c>
      <c r="E1096" s="98" t="s">
        <v>589</v>
      </c>
      <c r="F1096" s="99" t="s">
        <v>2333</v>
      </c>
      <c r="H1096" s="41" t="str">
        <f t="shared" si="48"/>
        <v>Martina – Triplat Horvat – OK Vihor – Ž35</v>
      </c>
      <c r="J1096" s="41" t="str">
        <f t="shared" si="49"/>
        <v>Martina – Triplat Horvat – OK Vihor</v>
      </c>
      <c r="L1096" s="41" t="str">
        <f t="shared" si="50"/>
        <v>Martina – Triplat Horvat</v>
      </c>
      <c r="N1096" s="97"/>
      <c r="O1096" s="98"/>
      <c r="P1096" s="99"/>
    </row>
    <row r="1097" spans="2:16" x14ac:dyDescent="0.25">
      <c r="B1097" s="97">
        <v>1336</v>
      </c>
      <c r="C1097" s="98" t="s">
        <v>3039</v>
      </c>
      <c r="D1097" s="98" t="s">
        <v>1764</v>
      </c>
      <c r="E1097" s="98" t="s">
        <v>589</v>
      </c>
      <c r="F1097" s="99" t="s">
        <v>864</v>
      </c>
      <c r="H1097" s="41" t="str">
        <f t="shared" si="48"/>
        <v>Marijan – Turkalj – OK Vihor – M21</v>
      </c>
      <c r="J1097" s="41" t="str">
        <f t="shared" si="49"/>
        <v>Marijan – Turkalj – OK Vihor</v>
      </c>
      <c r="L1097" s="41" t="str">
        <f t="shared" si="50"/>
        <v>Marijan – Turkalj</v>
      </c>
      <c r="N1097" s="97"/>
      <c r="O1097" s="98"/>
      <c r="P1097" s="99"/>
    </row>
    <row r="1098" spans="2:16" x14ac:dyDescent="0.25">
      <c r="B1098" s="97">
        <v>1486</v>
      </c>
      <c r="C1098" s="98" t="s">
        <v>3553</v>
      </c>
      <c r="D1098" s="98" t="s">
        <v>3723</v>
      </c>
      <c r="E1098" s="98" t="s">
        <v>589</v>
      </c>
      <c r="F1098" s="99" t="s">
        <v>1488</v>
      </c>
      <c r="H1098" s="41" t="str">
        <f t="shared" si="48"/>
        <v>Krešimir – Tušek – OK Vihor – M45</v>
      </c>
      <c r="J1098" s="41" t="str">
        <f t="shared" si="49"/>
        <v>Krešimir – Tušek – OK Vihor</v>
      </c>
      <c r="L1098" s="41" t="str">
        <f t="shared" si="50"/>
        <v>Krešimir – Tušek</v>
      </c>
      <c r="N1098" s="97"/>
      <c r="O1098" s="98"/>
      <c r="P1098" s="99"/>
    </row>
    <row r="1099" spans="2:16" x14ac:dyDescent="0.25">
      <c r="B1099" s="97">
        <v>1447</v>
      </c>
      <c r="C1099" s="98" t="s">
        <v>1649</v>
      </c>
      <c r="D1099" s="98" t="s">
        <v>3724</v>
      </c>
      <c r="E1099" s="98" t="s">
        <v>589</v>
      </c>
      <c r="F1099" s="99" t="s">
        <v>1488</v>
      </c>
      <c r="H1099" s="41" t="str">
        <f t="shared" ref="H1099:H1162" si="51">IF(C1099="","",C1099) &amp; IF(D1099="",""," – " &amp; D1099) &amp; IF(E1099="",""," – " &amp; E1099) &amp; IF(F1099="",""," – " &amp; F1099)</f>
        <v>Dražen – Tutić – OK Vihor – M45</v>
      </c>
      <c r="J1099" s="41" t="str">
        <f t="shared" ref="J1099:J1162" si="52">IF(C1099="","",C1099) &amp; IF(D1099="",""," – " &amp; D1099) &amp; IF(E1099="",""," – " &amp; E1099)</f>
        <v>Dražen – Tutić – OK Vihor</v>
      </c>
      <c r="L1099" s="41" t="str">
        <f t="shared" ref="L1099:L1162" si="53">IF(C1099="","",C1099) &amp; IF(D1099="",""," – " &amp; D1099)</f>
        <v>Dražen – Tutić</v>
      </c>
      <c r="N1099" s="97"/>
      <c r="O1099" s="98"/>
      <c r="P1099" s="99"/>
    </row>
    <row r="1100" spans="2:16" x14ac:dyDescent="0.25">
      <c r="B1100" s="97">
        <v>1042</v>
      </c>
      <c r="C1100" s="98" t="s">
        <v>2031</v>
      </c>
      <c r="D1100" s="98" t="s">
        <v>3724</v>
      </c>
      <c r="E1100" s="98" t="s">
        <v>589</v>
      </c>
      <c r="F1100" s="99" t="s">
        <v>2108</v>
      </c>
      <c r="H1100" s="41" t="str">
        <f t="shared" si="51"/>
        <v>Ema – Tutić – OK Vihor – Ž16</v>
      </c>
      <c r="J1100" s="41" t="str">
        <f t="shared" si="52"/>
        <v>Ema – Tutić – OK Vihor</v>
      </c>
      <c r="L1100" s="41" t="str">
        <f t="shared" si="53"/>
        <v>Ema – Tutić</v>
      </c>
      <c r="N1100" s="97"/>
      <c r="O1100" s="98"/>
      <c r="P1100" s="99"/>
    </row>
    <row r="1101" spans="2:16" x14ac:dyDescent="0.25">
      <c r="B1101" s="97">
        <v>1154</v>
      </c>
      <c r="C1101" s="98" t="s">
        <v>2342</v>
      </c>
      <c r="D1101" s="98" t="s">
        <v>3724</v>
      </c>
      <c r="E1101" s="98" t="s">
        <v>589</v>
      </c>
      <c r="F1101" s="99"/>
      <c r="H1101" s="41" t="str">
        <f t="shared" si="51"/>
        <v>Martina – Tutić – OK Vihor</v>
      </c>
      <c r="J1101" s="41" t="str">
        <f t="shared" si="52"/>
        <v>Martina – Tutić – OK Vihor</v>
      </c>
      <c r="L1101" s="41" t="str">
        <f t="shared" si="53"/>
        <v>Martina – Tutić</v>
      </c>
      <c r="N1101" s="97"/>
      <c r="O1101" s="98"/>
      <c r="P1101" s="99"/>
    </row>
    <row r="1102" spans="2:16" x14ac:dyDescent="0.25">
      <c r="B1102" s="97">
        <v>1455</v>
      </c>
      <c r="C1102" s="98" t="s">
        <v>614</v>
      </c>
      <c r="D1102" s="98" t="s">
        <v>3724</v>
      </c>
      <c r="E1102" s="98" t="s">
        <v>589</v>
      </c>
      <c r="F1102" s="99" t="s">
        <v>2652</v>
      </c>
      <c r="H1102" s="41" t="str">
        <f t="shared" si="51"/>
        <v>Teo – Tutić – OK Vihor – M20</v>
      </c>
      <c r="J1102" s="41" t="str">
        <f t="shared" si="52"/>
        <v>Teo – Tutić – OK Vihor</v>
      </c>
      <c r="L1102" s="41" t="str">
        <f t="shared" si="53"/>
        <v>Teo – Tutić</v>
      </c>
      <c r="N1102" s="97"/>
      <c r="O1102" s="98"/>
      <c r="P1102" s="99"/>
    </row>
    <row r="1103" spans="2:16" x14ac:dyDescent="0.25">
      <c r="B1103" s="97">
        <v>1724</v>
      </c>
      <c r="C1103" s="98" t="s">
        <v>3725</v>
      </c>
      <c r="D1103" s="98" t="s">
        <v>3726</v>
      </c>
      <c r="E1103" s="98" t="s">
        <v>589</v>
      </c>
      <c r="F1103" s="99"/>
      <c r="H1103" s="41" t="str">
        <f t="shared" si="51"/>
        <v>Roberta – Valai – OK Vihor</v>
      </c>
      <c r="J1103" s="41" t="str">
        <f t="shared" si="52"/>
        <v>Roberta – Valai – OK Vihor</v>
      </c>
      <c r="L1103" s="41" t="str">
        <f t="shared" si="53"/>
        <v>Roberta – Valai</v>
      </c>
      <c r="N1103" s="97"/>
      <c r="O1103" s="98"/>
      <c r="P1103" s="99"/>
    </row>
    <row r="1104" spans="2:16" x14ac:dyDescent="0.25">
      <c r="B1104" s="97">
        <v>1909</v>
      </c>
      <c r="C1104" s="98" t="s">
        <v>2006</v>
      </c>
      <c r="D1104" s="98" t="s">
        <v>3727</v>
      </c>
      <c r="E1104" s="98" t="s">
        <v>589</v>
      </c>
      <c r="F1104" s="99" t="s">
        <v>2108</v>
      </c>
      <c r="H1104" s="41" t="str">
        <f t="shared" si="51"/>
        <v>Dora – Valjak – OK Vihor – Ž16</v>
      </c>
      <c r="J1104" s="41" t="str">
        <f t="shared" si="52"/>
        <v>Dora – Valjak – OK Vihor</v>
      </c>
      <c r="L1104" s="41" t="str">
        <f t="shared" si="53"/>
        <v>Dora – Valjak</v>
      </c>
      <c r="N1104" s="97"/>
      <c r="O1104" s="98"/>
      <c r="P1104" s="99"/>
    </row>
    <row r="1105" spans="2:16" x14ac:dyDescent="0.25">
      <c r="B1105" s="97">
        <v>1908</v>
      </c>
      <c r="C1105" s="98" t="s">
        <v>564</v>
      </c>
      <c r="D1105" s="98" t="s">
        <v>3727</v>
      </c>
      <c r="E1105" s="98" t="s">
        <v>589</v>
      </c>
      <c r="F1105" s="99" t="s">
        <v>2652</v>
      </c>
      <c r="H1105" s="41" t="str">
        <f t="shared" si="51"/>
        <v>Filip – Valjak – OK Vihor – M20</v>
      </c>
      <c r="J1105" s="41" t="str">
        <f t="shared" si="52"/>
        <v>Filip – Valjak – OK Vihor</v>
      </c>
      <c r="L1105" s="41" t="str">
        <f t="shared" si="53"/>
        <v>Filip – Valjak</v>
      </c>
      <c r="N1105" s="97"/>
      <c r="O1105" s="98"/>
      <c r="P1105" s="99"/>
    </row>
    <row r="1106" spans="2:16" x14ac:dyDescent="0.25">
      <c r="B1106" s="97">
        <v>1907</v>
      </c>
      <c r="C1106" s="98" t="s">
        <v>1789</v>
      </c>
      <c r="D1106" s="98" t="s">
        <v>3727</v>
      </c>
      <c r="E1106" s="98" t="s">
        <v>589</v>
      </c>
      <c r="F1106" s="99" t="s">
        <v>1488</v>
      </c>
      <c r="H1106" s="41" t="str">
        <f t="shared" si="51"/>
        <v>Željko – Valjak – OK Vihor – M45</v>
      </c>
      <c r="J1106" s="41" t="str">
        <f t="shared" si="52"/>
        <v>Željko – Valjak – OK Vihor</v>
      </c>
      <c r="L1106" s="41" t="str">
        <f t="shared" si="53"/>
        <v>Željko – Valjak</v>
      </c>
      <c r="N1106" s="97"/>
      <c r="O1106" s="98"/>
      <c r="P1106" s="99"/>
    </row>
    <row r="1107" spans="2:16" x14ac:dyDescent="0.25">
      <c r="B1107" s="97">
        <v>1529</v>
      </c>
      <c r="C1107" s="98" t="s">
        <v>2363</v>
      </c>
      <c r="D1107" s="98" t="s">
        <v>3728</v>
      </c>
      <c r="E1107" s="98" t="s">
        <v>589</v>
      </c>
      <c r="F1107" s="99" t="s">
        <v>2463</v>
      </c>
      <c r="H1107" s="41" t="str">
        <f t="shared" si="51"/>
        <v>Ivana – Varga Horjan – OK Vihor – Ž45</v>
      </c>
      <c r="J1107" s="41" t="str">
        <f t="shared" si="52"/>
        <v>Ivana – Varga Horjan – OK Vihor</v>
      </c>
      <c r="L1107" s="41" t="str">
        <f t="shared" si="53"/>
        <v>Ivana – Varga Horjan</v>
      </c>
      <c r="N1107" s="97"/>
      <c r="O1107" s="98"/>
      <c r="P1107" s="99"/>
    </row>
    <row r="1108" spans="2:16" x14ac:dyDescent="0.25">
      <c r="B1108" s="97">
        <v>1289</v>
      </c>
      <c r="C1108" s="98" t="s">
        <v>1101</v>
      </c>
      <c r="D1108" s="98" t="s">
        <v>3729</v>
      </c>
      <c r="E1108" s="98" t="s">
        <v>589</v>
      </c>
      <c r="F1108" s="99" t="s">
        <v>864</v>
      </c>
      <c r="H1108" s="41" t="str">
        <f t="shared" si="51"/>
        <v>Tomislav – Varnica – OK Vihor – M21</v>
      </c>
      <c r="J1108" s="41" t="str">
        <f t="shared" si="52"/>
        <v>Tomislav – Varnica – OK Vihor</v>
      </c>
      <c r="L1108" s="41" t="str">
        <f t="shared" si="53"/>
        <v>Tomislav – Varnica</v>
      </c>
      <c r="N1108" s="97"/>
      <c r="O1108" s="98"/>
      <c r="P1108" s="99"/>
    </row>
    <row r="1109" spans="2:16" x14ac:dyDescent="0.25">
      <c r="B1109" s="97">
        <v>1725</v>
      </c>
      <c r="C1109" s="98" t="s">
        <v>3730</v>
      </c>
      <c r="D1109" s="98" t="s">
        <v>1608</v>
      </c>
      <c r="E1109" s="98" t="s">
        <v>589</v>
      </c>
      <c r="F1109" s="99"/>
      <c r="H1109" s="41" t="str">
        <f t="shared" si="51"/>
        <v>Romana – Večerić – OK Vihor</v>
      </c>
      <c r="J1109" s="41" t="str">
        <f t="shared" si="52"/>
        <v>Romana – Večerić – OK Vihor</v>
      </c>
      <c r="L1109" s="41" t="str">
        <f t="shared" si="53"/>
        <v>Romana – Večerić</v>
      </c>
      <c r="N1109" s="97"/>
      <c r="O1109" s="98"/>
      <c r="P1109" s="99"/>
    </row>
    <row r="1110" spans="2:16" x14ac:dyDescent="0.25">
      <c r="B1110" s="97">
        <v>1910</v>
      </c>
      <c r="C1110" s="98" t="s">
        <v>2910</v>
      </c>
      <c r="D1110" s="98" t="s">
        <v>3731</v>
      </c>
      <c r="E1110" s="98" t="s">
        <v>589</v>
      </c>
      <c r="F1110" s="99" t="s">
        <v>2463</v>
      </c>
      <c r="H1110" s="41" t="str">
        <f t="shared" si="51"/>
        <v>Željka – Vilagoš – OK Vihor – Ž45</v>
      </c>
      <c r="J1110" s="41" t="str">
        <f t="shared" si="52"/>
        <v>Željka – Vilagoš – OK Vihor</v>
      </c>
      <c r="L1110" s="41" t="str">
        <f t="shared" si="53"/>
        <v>Željka – Vilagoš</v>
      </c>
      <c r="N1110" s="97"/>
      <c r="O1110" s="98"/>
      <c r="P1110" s="99"/>
    </row>
    <row r="1111" spans="2:16" x14ac:dyDescent="0.25">
      <c r="B1111" s="97">
        <v>1240</v>
      </c>
      <c r="C1111" s="98" t="s">
        <v>2510</v>
      </c>
      <c r="D1111" s="98" t="s">
        <v>3732</v>
      </c>
      <c r="E1111" s="98" t="s">
        <v>589</v>
      </c>
      <c r="F1111" s="99" t="s">
        <v>2463</v>
      </c>
      <c r="H1111" s="41" t="str">
        <f t="shared" si="51"/>
        <v>Jasminka – Vlahović – OK Vihor – Ž45</v>
      </c>
      <c r="J1111" s="41" t="str">
        <f t="shared" si="52"/>
        <v>Jasminka – Vlahović – OK Vihor</v>
      </c>
      <c r="L1111" s="41" t="str">
        <f t="shared" si="53"/>
        <v>Jasminka – Vlahović</v>
      </c>
      <c r="N1111" s="97"/>
      <c r="O1111" s="98"/>
      <c r="P1111" s="99"/>
    </row>
    <row r="1112" spans="2:16" x14ac:dyDescent="0.25">
      <c r="B1112" s="97">
        <v>1956</v>
      </c>
      <c r="C1112" s="98" t="s">
        <v>3644</v>
      </c>
      <c r="D1112" s="98" t="s">
        <v>3733</v>
      </c>
      <c r="E1112" s="98" t="s">
        <v>589</v>
      </c>
      <c r="F1112" s="99" t="s">
        <v>1313</v>
      </c>
      <c r="H1112" s="41" t="str">
        <f t="shared" si="51"/>
        <v>Alen – Vodopijevec – OK Vihor – M35</v>
      </c>
      <c r="J1112" s="41" t="str">
        <f t="shared" si="52"/>
        <v>Alen – Vodopijevec – OK Vihor</v>
      </c>
      <c r="L1112" s="41" t="str">
        <f t="shared" si="53"/>
        <v>Alen – Vodopijevec</v>
      </c>
      <c r="N1112" s="97"/>
      <c r="O1112" s="98"/>
      <c r="P1112" s="99"/>
    </row>
    <row r="1113" spans="2:16" x14ac:dyDescent="0.25">
      <c r="B1113" s="97">
        <v>1976</v>
      </c>
      <c r="C1113" s="98" t="s">
        <v>846</v>
      </c>
      <c r="D1113" s="98" t="s">
        <v>3734</v>
      </c>
      <c r="E1113" s="98" t="s">
        <v>589</v>
      </c>
      <c r="F1113" s="99" t="s">
        <v>387</v>
      </c>
      <c r="H1113" s="41" t="str">
        <f t="shared" si="51"/>
        <v>Karlo – Vojtić – OK Vihor – M12</v>
      </c>
      <c r="J1113" s="41" t="str">
        <f t="shared" si="52"/>
        <v>Karlo – Vojtić – OK Vihor</v>
      </c>
      <c r="L1113" s="41" t="str">
        <f t="shared" si="53"/>
        <v>Karlo – Vojtić</v>
      </c>
      <c r="N1113" s="97"/>
      <c r="O1113" s="98"/>
      <c r="P1113" s="99"/>
    </row>
    <row r="1114" spans="2:16" x14ac:dyDescent="0.25">
      <c r="B1114" s="97">
        <v>1552</v>
      </c>
      <c r="C1114" s="98" t="s">
        <v>3651</v>
      </c>
      <c r="D1114" s="98" t="s">
        <v>3033</v>
      </c>
      <c r="E1114" s="98" t="s">
        <v>589</v>
      </c>
      <c r="F1114" s="99" t="s">
        <v>2463</v>
      </c>
      <c r="H1114" s="41" t="str">
        <f t="shared" si="51"/>
        <v>Paula – Vrdoljak – OK Vihor – Ž45</v>
      </c>
      <c r="J1114" s="41" t="str">
        <f t="shared" si="52"/>
        <v>Paula – Vrdoljak – OK Vihor</v>
      </c>
      <c r="L1114" s="41" t="str">
        <f t="shared" si="53"/>
        <v>Paula – Vrdoljak</v>
      </c>
      <c r="N1114" s="97"/>
      <c r="O1114" s="98"/>
      <c r="P1114" s="99"/>
    </row>
    <row r="1115" spans="2:16" x14ac:dyDescent="0.25">
      <c r="B1115" s="97">
        <v>1448</v>
      </c>
      <c r="C1115" s="98" t="s">
        <v>1101</v>
      </c>
      <c r="D1115" s="98" t="s">
        <v>3221</v>
      </c>
      <c r="E1115" s="98" t="s">
        <v>589</v>
      </c>
      <c r="F1115" s="99" t="s">
        <v>1313</v>
      </c>
      <c r="H1115" s="41" t="str">
        <f t="shared" si="51"/>
        <v>Tomislav – Vuk – OK Vihor – M35</v>
      </c>
      <c r="J1115" s="41" t="str">
        <f t="shared" si="52"/>
        <v>Tomislav – Vuk – OK Vihor</v>
      </c>
      <c r="L1115" s="41" t="str">
        <f t="shared" si="53"/>
        <v>Tomislav – Vuk</v>
      </c>
      <c r="N1115" s="97"/>
      <c r="O1115" s="98"/>
      <c r="P1115" s="99"/>
    </row>
    <row r="1116" spans="2:16" x14ac:dyDescent="0.25">
      <c r="B1116" s="97">
        <v>1911</v>
      </c>
      <c r="C1116" s="98" t="s">
        <v>3735</v>
      </c>
      <c r="D1116" s="98" t="s">
        <v>3736</v>
      </c>
      <c r="E1116" s="98" t="s">
        <v>589</v>
      </c>
      <c r="F1116" s="99" t="s">
        <v>619</v>
      </c>
      <c r="H1116" s="41" t="str">
        <f t="shared" si="51"/>
        <v>Kaan – Yelen – OK Vihor – M16</v>
      </c>
      <c r="J1116" s="41" t="str">
        <f t="shared" si="52"/>
        <v>Kaan – Yelen – OK Vihor</v>
      </c>
      <c r="L1116" s="41" t="str">
        <f t="shared" si="53"/>
        <v>Kaan – Yelen</v>
      </c>
      <c r="N1116" s="97"/>
      <c r="O1116" s="98"/>
      <c r="P1116" s="99"/>
    </row>
    <row r="1117" spans="2:16" x14ac:dyDescent="0.25">
      <c r="B1117" s="97">
        <v>2176</v>
      </c>
      <c r="C1117" s="98" t="s">
        <v>3737</v>
      </c>
      <c r="D1117" s="98" t="s">
        <v>3736</v>
      </c>
      <c r="E1117" s="98" t="s">
        <v>589</v>
      </c>
      <c r="F1117" s="99"/>
      <c r="H1117" s="41" t="str">
        <f t="shared" si="51"/>
        <v>Selnur – Yelen – OK Vihor</v>
      </c>
      <c r="J1117" s="41" t="str">
        <f t="shared" si="52"/>
        <v>Selnur – Yelen – OK Vihor</v>
      </c>
      <c r="L1117" s="41" t="str">
        <f t="shared" si="53"/>
        <v>Selnur – Yelen</v>
      </c>
      <c r="N1117" s="97"/>
      <c r="O1117" s="98"/>
      <c r="P1117" s="99"/>
    </row>
    <row r="1118" spans="2:16" x14ac:dyDescent="0.25">
      <c r="B1118" s="97">
        <v>1726</v>
      </c>
      <c r="C1118" s="98" t="s">
        <v>937</v>
      </c>
      <c r="D1118" s="98" t="s">
        <v>3738</v>
      </c>
      <c r="E1118" s="98" t="s">
        <v>589</v>
      </c>
      <c r="F1118" s="99"/>
      <c r="H1118" s="41" t="str">
        <f t="shared" si="51"/>
        <v>Marko – Žabčić – OK Vihor</v>
      </c>
      <c r="J1118" s="41" t="str">
        <f t="shared" si="52"/>
        <v>Marko – Žabčić – OK Vihor</v>
      </c>
      <c r="L1118" s="41" t="str">
        <f t="shared" si="53"/>
        <v>Marko – Žabčić</v>
      </c>
      <c r="N1118" s="97"/>
      <c r="O1118" s="103"/>
      <c r="P1118" s="99"/>
    </row>
    <row r="1119" spans="2:16" x14ac:dyDescent="0.25">
      <c r="B1119" s="97">
        <v>1004</v>
      </c>
      <c r="C1119" s="98" t="s">
        <v>2402</v>
      </c>
      <c r="D1119" s="98" t="s">
        <v>3739</v>
      </c>
      <c r="E1119" s="98" t="s">
        <v>589</v>
      </c>
      <c r="F1119" s="99" t="s">
        <v>2215</v>
      </c>
      <c r="H1119" s="41" t="str">
        <f t="shared" si="51"/>
        <v>Aleksandra – Žagar – OK Vihor – Ž20</v>
      </c>
      <c r="J1119" s="41" t="str">
        <f t="shared" si="52"/>
        <v>Aleksandra – Žagar – OK Vihor</v>
      </c>
      <c r="L1119" s="41" t="str">
        <f t="shared" si="53"/>
        <v>Aleksandra – Žagar</v>
      </c>
      <c r="N1119" s="97"/>
      <c r="O1119" s="98"/>
      <c r="P1119" s="99"/>
    </row>
    <row r="1120" spans="2:16" x14ac:dyDescent="0.25">
      <c r="B1120" s="97">
        <v>1011</v>
      </c>
      <c r="C1120" s="98" t="s">
        <v>1460</v>
      </c>
      <c r="D1120" s="98" t="s">
        <v>3739</v>
      </c>
      <c r="E1120" s="98" t="s">
        <v>589</v>
      </c>
      <c r="F1120" s="99" t="s">
        <v>1488</v>
      </c>
      <c r="H1120" s="41" t="str">
        <f t="shared" si="51"/>
        <v>Damir – Žagar – OK Vihor – M45</v>
      </c>
      <c r="J1120" s="41" t="str">
        <f t="shared" si="52"/>
        <v>Damir – Žagar – OK Vihor</v>
      </c>
      <c r="L1120" s="41" t="str">
        <f t="shared" si="53"/>
        <v>Damir – Žagar</v>
      </c>
      <c r="N1120" s="97"/>
      <c r="O1120" s="98"/>
      <c r="P1120" s="99"/>
    </row>
    <row r="1121" spans="2:16" x14ac:dyDescent="0.25">
      <c r="B1121" s="97">
        <v>1912</v>
      </c>
      <c r="C1121" s="98" t="s">
        <v>3155</v>
      </c>
      <c r="D1121" s="98" t="s">
        <v>3740</v>
      </c>
      <c r="E1121" s="98" t="s">
        <v>589</v>
      </c>
      <c r="F1121" s="99" t="s">
        <v>2333</v>
      </c>
      <c r="H1121" s="41" t="str">
        <f t="shared" si="51"/>
        <v>Olga – Zaitseva – OK Vihor – Ž35</v>
      </c>
      <c r="J1121" s="41" t="str">
        <f t="shared" si="52"/>
        <v>Olga – Zaitseva – OK Vihor</v>
      </c>
      <c r="L1121" s="41" t="str">
        <f t="shared" si="53"/>
        <v>Olga – Zaitseva</v>
      </c>
      <c r="N1121" s="97"/>
      <c r="O1121" s="98"/>
      <c r="P1121" s="99"/>
    </row>
    <row r="1122" spans="2:16" x14ac:dyDescent="0.25">
      <c r="B1122" s="97">
        <v>1037</v>
      </c>
      <c r="C1122" s="98" t="s">
        <v>3439</v>
      </c>
      <c r="D1122" s="98" t="s">
        <v>3741</v>
      </c>
      <c r="E1122" s="98" t="s">
        <v>589</v>
      </c>
      <c r="F1122" s="99"/>
      <c r="H1122" s="41" t="str">
        <f t="shared" si="51"/>
        <v>Vesna – Žarak – OK Vihor</v>
      </c>
      <c r="J1122" s="41" t="str">
        <f t="shared" si="52"/>
        <v>Vesna – Žarak – OK Vihor</v>
      </c>
      <c r="L1122" s="41" t="str">
        <f t="shared" si="53"/>
        <v>Vesna – Žarak</v>
      </c>
      <c r="N1122" s="97"/>
      <c r="O1122" s="98"/>
      <c r="P1122" s="99"/>
    </row>
    <row r="1123" spans="2:16" x14ac:dyDescent="0.25">
      <c r="B1123" s="97">
        <v>1454</v>
      </c>
      <c r="C1123" s="98" t="s">
        <v>2271</v>
      </c>
      <c r="D1123" s="98" t="s">
        <v>3742</v>
      </c>
      <c r="E1123" s="98" t="s">
        <v>589</v>
      </c>
      <c r="F1123" s="99" t="s">
        <v>2463</v>
      </c>
      <c r="H1123" s="41" t="str">
        <f t="shared" si="51"/>
        <v>Kristina – Zubin – OK Vihor – Ž45</v>
      </c>
      <c r="J1123" s="41" t="str">
        <f t="shared" si="52"/>
        <v>Kristina – Zubin – OK Vihor</v>
      </c>
      <c r="L1123" s="41" t="str">
        <f t="shared" si="53"/>
        <v>Kristina – Zubin</v>
      </c>
      <c r="N1123" s="97"/>
      <c r="O1123" s="98"/>
      <c r="P1123" s="99"/>
    </row>
    <row r="1124" spans="2:16" x14ac:dyDescent="0.25">
      <c r="B1124" s="97">
        <v>1808</v>
      </c>
      <c r="C1124" s="98" t="s">
        <v>1054</v>
      </c>
      <c r="D1124" s="98" t="s">
        <v>3743</v>
      </c>
      <c r="E1124" s="98" t="s">
        <v>589</v>
      </c>
      <c r="F1124" s="99"/>
      <c r="H1124" s="41" t="str">
        <f t="shared" si="51"/>
        <v>Ivan – Žufić – OK Vihor</v>
      </c>
      <c r="J1124" s="41" t="str">
        <f t="shared" si="52"/>
        <v>Ivan – Žufić – OK Vihor</v>
      </c>
      <c r="L1124" s="41" t="str">
        <f t="shared" si="53"/>
        <v>Ivan – Žufić</v>
      </c>
      <c r="N1124" s="97"/>
      <c r="O1124" s="98"/>
      <c r="P1124" s="99"/>
    </row>
    <row r="1125" spans="2:16" x14ac:dyDescent="0.25">
      <c r="B1125" s="97">
        <v>1412</v>
      </c>
      <c r="C1125" s="98" t="s">
        <v>2414</v>
      </c>
      <c r="D1125" s="98" t="s">
        <v>3744</v>
      </c>
      <c r="E1125" s="98" t="s">
        <v>589</v>
      </c>
      <c r="F1125" s="99" t="s">
        <v>2252</v>
      </c>
      <c r="H1125" s="41" t="str">
        <f t="shared" si="51"/>
        <v>Iva – Žulić – OK Vihor – Ž21</v>
      </c>
      <c r="J1125" s="41" t="str">
        <f t="shared" si="52"/>
        <v>Iva – Žulić – OK Vihor</v>
      </c>
      <c r="L1125" s="41" t="str">
        <f t="shared" si="53"/>
        <v>Iva – Žulić</v>
      </c>
      <c r="N1125" s="97"/>
      <c r="O1125" s="98"/>
      <c r="P1125" s="99"/>
    </row>
    <row r="1126" spans="2:16" x14ac:dyDescent="0.25">
      <c r="B1126" s="97">
        <v>2138</v>
      </c>
      <c r="C1126" s="98" t="s">
        <v>3745</v>
      </c>
      <c r="D1126" s="98" t="s">
        <v>3746</v>
      </c>
      <c r="E1126" s="98" t="s">
        <v>2739</v>
      </c>
      <c r="F1126" s="99"/>
      <c r="H1126" s="41" t="str">
        <f t="shared" si="51"/>
        <v>Dietlinde – Venhauer – OLC Union Vikt.</v>
      </c>
      <c r="J1126" s="41" t="str">
        <f t="shared" si="52"/>
        <v>Dietlinde – Venhauer – OLC Union Vikt.</v>
      </c>
      <c r="L1126" s="41" t="str">
        <f t="shared" si="53"/>
        <v>Dietlinde – Venhauer</v>
      </c>
      <c r="N1126" s="97"/>
      <c r="O1126" s="98"/>
      <c r="P1126" s="99"/>
    </row>
    <row r="1127" spans="2:16" x14ac:dyDescent="0.25">
      <c r="B1127" s="97">
        <v>2110</v>
      </c>
      <c r="C1127" s="98" t="s">
        <v>3747</v>
      </c>
      <c r="D1127" s="98" t="s">
        <v>3746</v>
      </c>
      <c r="E1127" s="98" t="s">
        <v>2739</v>
      </c>
      <c r="F1127" s="99"/>
      <c r="H1127" s="41" t="str">
        <f t="shared" si="51"/>
        <v>Otto – Venhauer – OLC Union Vikt.</v>
      </c>
      <c r="J1127" s="41" t="str">
        <f t="shared" si="52"/>
        <v>Otto – Venhauer – OLC Union Vikt.</v>
      </c>
      <c r="L1127" s="41" t="str">
        <f t="shared" si="53"/>
        <v>Otto – Venhauer</v>
      </c>
      <c r="N1127" s="97"/>
      <c r="O1127" s="98"/>
      <c r="P1127" s="99"/>
    </row>
    <row r="1128" spans="2:16" x14ac:dyDescent="0.25">
      <c r="B1128" s="97">
        <v>2103</v>
      </c>
      <c r="C1128" s="98" t="s">
        <v>3748</v>
      </c>
      <c r="D1128" s="98" t="s">
        <v>3749</v>
      </c>
      <c r="E1128" s="98" t="s">
        <v>2740</v>
      </c>
      <c r="F1128" s="99"/>
      <c r="H1128" s="41" t="str">
        <f t="shared" si="51"/>
        <v>Anne – Heikoop – OLifant</v>
      </c>
      <c r="J1128" s="41" t="str">
        <f t="shared" si="52"/>
        <v>Anne – Heikoop – OLifant</v>
      </c>
      <c r="L1128" s="41" t="str">
        <f t="shared" si="53"/>
        <v>Anne – Heikoop</v>
      </c>
      <c r="N1128" s="97"/>
      <c r="O1128" s="98"/>
      <c r="P1128" s="99"/>
    </row>
    <row r="1129" spans="2:16" x14ac:dyDescent="0.25">
      <c r="B1129" s="97">
        <v>2119</v>
      </c>
      <c r="C1129" s="98" t="s">
        <v>3750</v>
      </c>
      <c r="D1129" s="98" t="s">
        <v>3751</v>
      </c>
      <c r="E1129" s="98" t="s">
        <v>2741</v>
      </c>
      <c r="F1129" s="99"/>
      <c r="H1129" s="41" t="str">
        <f t="shared" si="51"/>
        <v>Magali – Rauw – OLV Eifel</v>
      </c>
      <c r="J1129" s="41" t="str">
        <f t="shared" si="52"/>
        <v>Magali – Rauw – OLV Eifel</v>
      </c>
      <c r="L1129" s="41" t="str">
        <f t="shared" si="53"/>
        <v>Magali – Rauw</v>
      </c>
      <c r="N1129" s="97"/>
      <c r="O1129" s="98"/>
      <c r="P1129" s="99"/>
    </row>
    <row r="1130" spans="2:16" x14ac:dyDescent="0.25">
      <c r="B1130" s="97">
        <v>2069</v>
      </c>
      <c r="C1130" s="98" t="s">
        <v>3752</v>
      </c>
      <c r="D1130" s="98" t="s">
        <v>3753</v>
      </c>
      <c r="E1130" s="98" t="s">
        <v>2741</v>
      </c>
      <c r="F1130" s="99"/>
      <c r="H1130" s="41" t="str">
        <f t="shared" si="51"/>
        <v>Corentin – Tonneau – OLV Eifel</v>
      </c>
      <c r="J1130" s="41" t="str">
        <f t="shared" si="52"/>
        <v>Corentin – Tonneau – OLV Eifel</v>
      </c>
      <c r="L1130" s="41" t="str">
        <f t="shared" si="53"/>
        <v>Corentin – Tonneau</v>
      </c>
      <c r="N1130" s="97"/>
      <c r="O1130" s="98"/>
      <c r="P1130" s="99"/>
    </row>
    <row r="1131" spans="2:16" x14ac:dyDescent="0.25">
      <c r="B1131" s="97">
        <v>2091</v>
      </c>
      <c r="C1131" s="98" t="s">
        <v>3754</v>
      </c>
      <c r="D1131" s="98" t="s">
        <v>3753</v>
      </c>
      <c r="E1131" s="98" t="s">
        <v>2741</v>
      </c>
      <c r="F1131" s="99"/>
      <c r="H1131" s="41" t="str">
        <f t="shared" si="51"/>
        <v>Samuël – Tonneau – OLV Eifel</v>
      </c>
      <c r="J1131" s="41" t="str">
        <f t="shared" si="52"/>
        <v>Samuël – Tonneau – OLV Eifel</v>
      </c>
      <c r="L1131" s="41" t="str">
        <f t="shared" si="53"/>
        <v>Samuël – Tonneau</v>
      </c>
      <c r="N1131" s="97"/>
      <c r="O1131" s="98"/>
      <c r="P1131" s="99"/>
    </row>
    <row r="1132" spans="2:16" x14ac:dyDescent="0.25">
      <c r="B1132" s="97">
        <v>2079</v>
      </c>
      <c r="C1132" s="98" t="s">
        <v>3755</v>
      </c>
      <c r="D1132" s="98" t="s">
        <v>3753</v>
      </c>
      <c r="E1132" s="98" t="s">
        <v>2741</v>
      </c>
      <c r="F1132" s="99"/>
      <c r="H1132" s="41" t="str">
        <f t="shared" si="51"/>
        <v>William – Tonneau – OLV Eifel</v>
      </c>
      <c r="J1132" s="41" t="str">
        <f t="shared" si="52"/>
        <v>William – Tonneau – OLV Eifel</v>
      </c>
      <c r="L1132" s="41" t="str">
        <f t="shared" si="53"/>
        <v>William – Tonneau</v>
      </c>
      <c r="N1132" s="97"/>
      <c r="O1132" s="98"/>
      <c r="P1132" s="99"/>
    </row>
    <row r="1133" spans="2:16" x14ac:dyDescent="0.25">
      <c r="B1133" s="97">
        <v>2134</v>
      </c>
      <c r="C1133" s="98" t="s">
        <v>3756</v>
      </c>
      <c r="D1133" s="98" t="s">
        <v>3757</v>
      </c>
      <c r="E1133" s="98" t="s">
        <v>2742</v>
      </c>
      <c r="F1133" s="99"/>
      <c r="H1133" s="41" t="str">
        <f t="shared" si="51"/>
        <v>Maria – Manova – Omega Russia</v>
      </c>
      <c r="J1133" s="41" t="str">
        <f t="shared" si="52"/>
        <v>Maria – Manova – Omega Russia</v>
      </c>
      <c r="L1133" s="41" t="str">
        <f t="shared" si="53"/>
        <v>Maria – Manova</v>
      </c>
      <c r="N1133" s="97"/>
      <c r="O1133" s="98"/>
      <c r="P1133" s="99"/>
    </row>
    <row r="1134" spans="2:16" x14ac:dyDescent="0.25">
      <c r="B1134" s="97">
        <v>2083</v>
      </c>
      <c r="C1134" s="98" t="s">
        <v>3758</v>
      </c>
      <c r="D1134" s="98" t="s">
        <v>3759</v>
      </c>
      <c r="E1134" s="98" t="s">
        <v>2742</v>
      </c>
      <c r="F1134" s="99"/>
      <c r="H1134" s="41" t="str">
        <f t="shared" si="51"/>
        <v>Alexander – Vompe – Omega Russia</v>
      </c>
      <c r="J1134" s="41" t="str">
        <f t="shared" si="52"/>
        <v>Alexander – Vompe – Omega Russia</v>
      </c>
      <c r="L1134" s="41" t="str">
        <f t="shared" si="53"/>
        <v>Alexander – Vompe</v>
      </c>
      <c r="N1134" s="97"/>
      <c r="O1134" s="98"/>
      <c r="P1134" s="99"/>
    </row>
    <row r="1135" spans="2:16" x14ac:dyDescent="0.25">
      <c r="B1135" s="97">
        <v>2070</v>
      </c>
      <c r="C1135" s="98" t="s">
        <v>3760</v>
      </c>
      <c r="D1135" s="98" t="s">
        <v>3096</v>
      </c>
      <c r="E1135" s="98" t="s">
        <v>2743</v>
      </c>
      <c r="F1135" s="99"/>
      <c r="H1135" s="41" t="str">
        <f t="shared" si="51"/>
        <v>Štěpán – Waldhauser – OOB TJ Turnov</v>
      </c>
      <c r="J1135" s="41" t="str">
        <f t="shared" si="52"/>
        <v>Štěpán – Waldhauser – OOB TJ Turnov</v>
      </c>
      <c r="L1135" s="41" t="str">
        <f t="shared" si="53"/>
        <v>Štěpán – Waldhauser</v>
      </c>
      <c r="N1135" s="97"/>
      <c r="O1135" s="98"/>
      <c r="P1135" s="99"/>
    </row>
    <row r="1136" spans="2:16" x14ac:dyDescent="0.25">
      <c r="B1136" s="97">
        <v>1983</v>
      </c>
      <c r="C1136" s="98" t="s">
        <v>3761</v>
      </c>
      <c r="D1136" s="98" t="s">
        <v>3762</v>
      </c>
      <c r="E1136" s="98" t="s">
        <v>2744</v>
      </c>
      <c r="F1136" s="99"/>
      <c r="H1136" s="41" t="str">
        <f t="shared" si="51"/>
        <v>Csongor – Arató – Pécsi O.E. SK</v>
      </c>
      <c r="J1136" s="41" t="str">
        <f t="shared" si="52"/>
        <v>Csongor – Arató – Pécsi O.E. SK</v>
      </c>
      <c r="L1136" s="41" t="str">
        <f t="shared" si="53"/>
        <v>Csongor – Arató</v>
      </c>
      <c r="N1136" s="97"/>
      <c r="O1136" s="98"/>
      <c r="P1136" s="99"/>
    </row>
    <row r="1137" spans="2:16" x14ac:dyDescent="0.25">
      <c r="B1137" s="97">
        <v>2114</v>
      </c>
      <c r="C1137" s="98" t="s">
        <v>2282</v>
      </c>
      <c r="D1137" s="98" t="s">
        <v>3763</v>
      </c>
      <c r="E1137" s="98" t="s">
        <v>2745</v>
      </c>
      <c r="F1137" s="99"/>
      <c r="H1137" s="41" t="str">
        <f t="shared" si="51"/>
        <v>Andrea – Kozsuch – Pécsi Vas. SK</v>
      </c>
      <c r="J1137" s="41" t="str">
        <f t="shared" si="52"/>
        <v>Andrea – Kozsuch – Pécsi Vas. SK</v>
      </c>
      <c r="L1137" s="41" t="str">
        <f t="shared" si="53"/>
        <v>Andrea – Kozsuch</v>
      </c>
      <c r="N1137" s="97"/>
      <c r="O1137" s="98"/>
      <c r="P1137" s="99"/>
    </row>
    <row r="1138" spans="2:16" x14ac:dyDescent="0.25">
      <c r="B1138" s="97">
        <v>1982</v>
      </c>
      <c r="C1138" s="98" t="s">
        <v>1692</v>
      </c>
      <c r="D1138" s="98" t="s">
        <v>3764</v>
      </c>
      <c r="E1138" s="98" t="s">
        <v>2745</v>
      </c>
      <c r="F1138" s="99"/>
      <c r="H1138" s="41" t="str">
        <f t="shared" si="51"/>
        <v>Gábor – Pataki – Pécsi Vas. SK</v>
      </c>
      <c r="J1138" s="41" t="str">
        <f t="shared" si="52"/>
        <v>Gábor – Pataki – Pécsi Vas. SK</v>
      </c>
      <c r="L1138" s="41" t="str">
        <f t="shared" si="53"/>
        <v>Gábor – Pataki</v>
      </c>
      <c r="N1138" s="97"/>
      <c r="O1138" s="98"/>
      <c r="P1138" s="99"/>
    </row>
    <row r="1139" spans="2:16" x14ac:dyDescent="0.25">
      <c r="B1139" s="97">
        <v>2082</v>
      </c>
      <c r="C1139" s="98" t="s">
        <v>1692</v>
      </c>
      <c r="D1139" s="98" t="s">
        <v>3765</v>
      </c>
      <c r="E1139" s="98" t="s">
        <v>2745</v>
      </c>
      <c r="F1139" s="99"/>
      <c r="H1139" s="41" t="str">
        <f t="shared" si="51"/>
        <v>Gábor – Pavlovics – Pécsi Vas. SK</v>
      </c>
      <c r="J1139" s="41" t="str">
        <f t="shared" si="52"/>
        <v>Gábor – Pavlovics – Pécsi Vas. SK</v>
      </c>
      <c r="L1139" s="41" t="str">
        <f t="shared" si="53"/>
        <v>Gábor – Pavlovics</v>
      </c>
      <c r="N1139" s="97"/>
      <c r="O1139" s="98"/>
      <c r="P1139" s="99"/>
    </row>
    <row r="1140" spans="2:16" x14ac:dyDescent="0.25">
      <c r="B1140" s="97">
        <v>2062</v>
      </c>
      <c r="C1140" s="98" t="s">
        <v>1576</v>
      </c>
      <c r="D1140" s="98" t="s">
        <v>3765</v>
      </c>
      <c r="E1140" s="98" t="s">
        <v>2745</v>
      </c>
      <c r="F1140" s="99"/>
      <c r="H1140" s="41" t="str">
        <f t="shared" si="51"/>
        <v>Mátyás – Pavlovics – Pécsi Vas. SK</v>
      </c>
      <c r="J1140" s="41" t="str">
        <f t="shared" si="52"/>
        <v>Mátyás – Pavlovics – Pécsi Vas. SK</v>
      </c>
      <c r="L1140" s="41" t="str">
        <f t="shared" si="53"/>
        <v>Mátyás – Pavlovics</v>
      </c>
      <c r="N1140" s="97"/>
      <c r="O1140" s="98"/>
      <c r="P1140" s="99"/>
    </row>
    <row r="1141" spans="2:16" x14ac:dyDescent="0.25">
      <c r="B1141" s="97">
        <v>1980</v>
      </c>
      <c r="C1141" s="98" t="s">
        <v>1692</v>
      </c>
      <c r="D1141" s="98" t="s">
        <v>3766</v>
      </c>
      <c r="E1141" s="98" t="s">
        <v>2745</v>
      </c>
      <c r="F1141" s="99"/>
      <c r="H1141" s="41" t="str">
        <f t="shared" si="51"/>
        <v>Gábor – Szuhán – Pécsi Vas. SK</v>
      </c>
      <c r="J1141" s="41" t="str">
        <f t="shared" si="52"/>
        <v>Gábor – Szuhán – Pécsi Vas. SK</v>
      </c>
      <c r="L1141" s="41" t="str">
        <f t="shared" si="53"/>
        <v>Gábor – Szuhán</v>
      </c>
      <c r="N1141" s="97"/>
      <c r="O1141" s="98"/>
      <c r="P1141" s="99"/>
    </row>
    <row r="1142" spans="2:16" x14ac:dyDescent="0.25">
      <c r="B1142" s="97">
        <v>1992</v>
      </c>
      <c r="C1142" s="98" t="s">
        <v>3767</v>
      </c>
      <c r="D1142" s="98" t="s">
        <v>3768</v>
      </c>
      <c r="E1142" s="98" t="s">
        <v>2745</v>
      </c>
      <c r="F1142" s="99"/>
      <c r="H1142" s="41" t="str">
        <f t="shared" si="51"/>
        <v>Péter András – Vonyó – Pécsi Vas. SK</v>
      </c>
      <c r="J1142" s="41" t="str">
        <f t="shared" si="52"/>
        <v>Péter András – Vonyó – Pécsi Vas. SK</v>
      </c>
      <c r="L1142" s="41" t="str">
        <f t="shared" si="53"/>
        <v>Péter András – Vonyó</v>
      </c>
      <c r="N1142" s="97"/>
      <c r="O1142" s="98"/>
      <c r="P1142" s="99"/>
    </row>
    <row r="1143" spans="2:16" x14ac:dyDescent="0.25">
      <c r="B1143" s="97">
        <v>1991</v>
      </c>
      <c r="C1143" s="98" t="s">
        <v>3769</v>
      </c>
      <c r="D1143" s="98" t="s">
        <v>3770</v>
      </c>
      <c r="E1143" s="98" t="s">
        <v>2745</v>
      </c>
      <c r="F1143" s="99"/>
      <c r="H1143" s="41" t="str">
        <f t="shared" si="51"/>
        <v>Réka – Vonyó Péterné Szabó – Pécsi Vas. SK</v>
      </c>
      <c r="J1143" s="41" t="str">
        <f t="shared" si="52"/>
        <v>Réka – Vonyó Péterné Szabó – Pécsi Vas. SK</v>
      </c>
      <c r="L1143" s="41" t="str">
        <f t="shared" si="53"/>
        <v>Réka – Vonyó Péterné Szabó</v>
      </c>
      <c r="N1143" s="97"/>
      <c r="O1143" s="98"/>
      <c r="P1143" s="99"/>
    </row>
    <row r="1144" spans="2:16" x14ac:dyDescent="0.25">
      <c r="B1144" s="97">
        <v>2111</v>
      </c>
      <c r="C1144" s="98" t="s">
        <v>3771</v>
      </c>
      <c r="D1144" s="98" t="s">
        <v>3772</v>
      </c>
      <c r="E1144" s="98" t="s">
        <v>2746</v>
      </c>
      <c r="F1144" s="99"/>
      <c r="H1144" s="41" t="str">
        <f t="shared" si="51"/>
        <v>István – Fluck – PVM Pécs</v>
      </c>
      <c r="J1144" s="41" t="str">
        <f t="shared" si="52"/>
        <v>István – Fluck – PVM Pécs</v>
      </c>
      <c r="L1144" s="41" t="str">
        <f t="shared" si="53"/>
        <v>István – Fluck</v>
      </c>
      <c r="N1144" s="97"/>
      <c r="O1144" s="98"/>
      <c r="P1144" s="99"/>
    </row>
    <row r="1145" spans="2:16" x14ac:dyDescent="0.25">
      <c r="B1145" s="97">
        <v>2139</v>
      </c>
      <c r="C1145" s="98" t="s">
        <v>3773</v>
      </c>
      <c r="D1145" s="98" t="s">
        <v>3774</v>
      </c>
      <c r="E1145" s="98" t="s">
        <v>2746</v>
      </c>
      <c r="F1145" s="99"/>
      <c r="H1145" s="41" t="str">
        <f t="shared" si="51"/>
        <v>Éva – Mező – PVM Pécs</v>
      </c>
      <c r="J1145" s="41" t="str">
        <f t="shared" si="52"/>
        <v>Éva – Mező – PVM Pécs</v>
      </c>
      <c r="L1145" s="41" t="str">
        <f t="shared" si="53"/>
        <v>Éva – Mező</v>
      </c>
      <c r="N1145" s="97"/>
      <c r="O1145" s="98"/>
      <c r="P1145" s="99"/>
    </row>
    <row r="1146" spans="2:16" x14ac:dyDescent="0.25">
      <c r="B1146" s="97">
        <v>2018</v>
      </c>
      <c r="C1146" s="98" t="s">
        <v>3634</v>
      </c>
      <c r="D1146" s="98" t="s">
        <v>3775</v>
      </c>
      <c r="E1146" s="98" t="s">
        <v>2748</v>
      </c>
      <c r="F1146" s="99"/>
      <c r="H1146" s="41" t="str">
        <f t="shared" si="51"/>
        <v>Danijel – Dimnjaković – SK Tilček Team</v>
      </c>
      <c r="J1146" s="41" t="str">
        <f t="shared" si="52"/>
        <v>Danijel – Dimnjaković – SK Tilček Team</v>
      </c>
      <c r="L1146" s="41" t="str">
        <f t="shared" si="53"/>
        <v>Danijel – Dimnjaković</v>
      </c>
      <c r="N1146" s="97"/>
      <c r="O1146" s="98"/>
      <c r="P1146" s="99"/>
    </row>
    <row r="1147" spans="2:16" x14ac:dyDescent="0.25">
      <c r="B1147" s="97">
        <v>2020</v>
      </c>
      <c r="C1147" s="98" t="s">
        <v>3685</v>
      </c>
      <c r="D1147" s="98" t="s">
        <v>3776</v>
      </c>
      <c r="E1147" s="98" t="s">
        <v>2748</v>
      </c>
      <c r="F1147" s="99"/>
      <c r="H1147" s="41" t="str">
        <f t="shared" si="51"/>
        <v>Dejan – Juranić – SK Tilček Team</v>
      </c>
      <c r="J1147" s="41" t="str">
        <f t="shared" si="52"/>
        <v>Dejan – Juranić – SK Tilček Team</v>
      </c>
      <c r="L1147" s="41" t="str">
        <f t="shared" si="53"/>
        <v>Dejan – Juranić</v>
      </c>
      <c r="N1147" s="97"/>
      <c r="O1147" s="98"/>
      <c r="P1147" s="99"/>
    </row>
    <row r="1148" spans="2:16" x14ac:dyDescent="0.25">
      <c r="B1148" s="97">
        <v>2126</v>
      </c>
      <c r="C1148" s="98" t="s">
        <v>3777</v>
      </c>
      <c r="D1148" s="98" t="s">
        <v>3778</v>
      </c>
      <c r="E1148" s="98" t="s">
        <v>2749</v>
      </c>
      <c r="F1148" s="99"/>
      <c r="H1148" s="41" t="str">
        <f t="shared" si="51"/>
        <v>Kamila – Mesiarkinova – SK Zabovresky B.</v>
      </c>
      <c r="J1148" s="41" t="str">
        <f t="shared" si="52"/>
        <v>Kamila – Mesiarkinova – SK Zabovresky B.</v>
      </c>
      <c r="L1148" s="41" t="str">
        <f t="shared" si="53"/>
        <v>Kamila – Mesiarkinova</v>
      </c>
      <c r="N1148" s="97"/>
      <c r="O1148" s="98"/>
      <c r="P1148" s="99"/>
    </row>
    <row r="1149" spans="2:16" x14ac:dyDescent="0.25">
      <c r="B1149" s="97">
        <v>2073</v>
      </c>
      <c r="C1149" s="98" t="s">
        <v>3779</v>
      </c>
      <c r="D1149" s="98" t="s">
        <v>3780</v>
      </c>
      <c r="E1149" s="98" t="s">
        <v>2749</v>
      </c>
      <c r="F1149" s="99"/>
      <c r="H1149" s="41" t="str">
        <f t="shared" si="51"/>
        <v>Michal – Šrubař – SK Zabovresky B.</v>
      </c>
      <c r="J1149" s="41" t="str">
        <f t="shared" si="52"/>
        <v>Michal – Šrubař – SK Zabovresky B.</v>
      </c>
      <c r="L1149" s="41" t="str">
        <f t="shared" si="53"/>
        <v>Michal – Šrubař</v>
      </c>
      <c r="N1149" s="97"/>
      <c r="O1149" s="98"/>
      <c r="P1149" s="99"/>
    </row>
    <row r="1150" spans="2:16" x14ac:dyDescent="0.25">
      <c r="B1150" s="97">
        <v>2076</v>
      </c>
      <c r="C1150" s="98" t="s">
        <v>3442</v>
      </c>
      <c r="D1150" s="98" t="s">
        <v>3781</v>
      </c>
      <c r="E1150" s="98" t="s">
        <v>2750</v>
      </c>
      <c r="F1150" s="99"/>
      <c r="H1150" s="41" t="str">
        <f t="shared" si="51"/>
        <v>Roman – Sladič – Škofjeloški OK</v>
      </c>
      <c r="J1150" s="41" t="str">
        <f t="shared" si="52"/>
        <v>Roman – Sladič – Škofjeloški OK</v>
      </c>
      <c r="L1150" s="41" t="str">
        <f t="shared" si="53"/>
        <v>Roman – Sladič</v>
      </c>
      <c r="N1150" s="97"/>
      <c r="O1150" s="98"/>
      <c r="P1150" s="99"/>
    </row>
    <row r="1151" spans="2:16" x14ac:dyDescent="0.25">
      <c r="B1151" s="97">
        <v>2141</v>
      </c>
      <c r="C1151" s="98" t="s">
        <v>3782</v>
      </c>
      <c r="D1151" s="98" t="s">
        <v>3783</v>
      </c>
      <c r="E1151" s="98" t="s">
        <v>2751</v>
      </c>
      <c r="F1151" s="99"/>
      <c r="H1151" s="41" t="str">
        <f t="shared" si="51"/>
        <v>Dirk – Hartmann – SV Mietraching</v>
      </c>
      <c r="J1151" s="41" t="str">
        <f t="shared" si="52"/>
        <v>Dirk – Hartmann – SV Mietraching</v>
      </c>
      <c r="L1151" s="41" t="str">
        <f t="shared" si="53"/>
        <v>Dirk – Hartmann</v>
      </c>
      <c r="N1151" s="97"/>
      <c r="O1151" s="98"/>
      <c r="P1151" s="99"/>
    </row>
    <row r="1152" spans="2:16" x14ac:dyDescent="0.25">
      <c r="B1152" s="97">
        <v>2137</v>
      </c>
      <c r="C1152" s="98" t="s">
        <v>3784</v>
      </c>
      <c r="D1152" s="98" t="s">
        <v>3785</v>
      </c>
      <c r="E1152" s="98" t="s">
        <v>2752</v>
      </c>
      <c r="F1152" s="99"/>
      <c r="H1152" s="41" t="str">
        <f t="shared" si="51"/>
        <v>Betty – De Meyer – TROL Belgium</v>
      </c>
      <c r="J1152" s="41" t="str">
        <f t="shared" si="52"/>
        <v>Betty – De Meyer – TROL Belgium</v>
      </c>
      <c r="L1152" s="41" t="str">
        <f t="shared" si="53"/>
        <v>Betty – De Meyer</v>
      </c>
      <c r="N1152" s="97"/>
      <c r="O1152" s="98"/>
      <c r="P1152" s="99"/>
    </row>
    <row r="1153" spans="2:16" x14ac:dyDescent="0.25">
      <c r="B1153" s="97">
        <v>2098</v>
      </c>
      <c r="C1153" s="98" t="s">
        <v>3786</v>
      </c>
      <c r="D1153" s="98" t="s">
        <v>3787</v>
      </c>
      <c r="E1153" s="98" t="s">
        <v>2752</v>
      </c>
      <c r="F1153" s="99"/>
      <c r="H1153" s="41" t="str">
        <f t="shared" si="51"/>
        <v>Karl – Vervoort – TROL Belgium</v>
      </c>
      <c r="J1153" s="41" t="str">
        <f t="shared" si="52"/>
        <v>Karl – Vervoort – TROL Belgium</v>
      </c>
      <c r="L1153" s="41" t="str">
        <f t="shared" si="53"/>
        <v>Karl – Vervoort</v>
      </c>
      <c r="N1153" s="97"/>
      <c r="O1153" s="98"/>
      <c r="P1153" s="99"/>
    </row>
    <row r="1154" spans="2:16" x14ac:dyDescent="0.25">
      <c r="B1154" s="97">
        <v>2092</v>
      </c>
      <c r="C1154" s="98" t="s">
        <v>3788</v>
      </c>
      <c r="D1154" s="98" t="s">
        <v>3789</v>
      </c>
      <c r="E1154" s="98" t="s">
        <v>2753</v>
      </c>
      <c r="F1154" s="99"/>
      <c r="H1154" s="41" t="str">
        <f t="shared" si="51"/>
        <v>Kari – Lehto – Turun Metsän.</v>
      </c>
      <c r="J1154" s="41" t="str">
        <f t="shared" si="52"/>
        <v>Kari – Lehto – Turun Metsän.</v>
      </c>
      <c r="L1154" s="41" t="str">
        <f t="shared" si="53"/>
        <v>Kari – Lehto</v>
      </c>
      <c r="N1154" s="97"/>
      <c r="O1154" s="98"/>
      <c r="P1154" s="99"/>
    </row>
    <row r="1155" spans="2:16" x14ac:dyDescent="0.25">
      <c r="B1155" s="97">
        <v>2078</v>
      </c>
      <c r="C1155" s="98" t="s">
        <v>3790</v>
      </c>
      <c r="D1155" s="98" t="s">
        <v>3791</v>
      </c>
      <c r="E1155" s="98" t="s">
        <v>2753</v>
      </c>
      <c r="F1155" s="99"/>
      <c r="H1155" s="41" t="str">
        <f t="shared" si="51"/>
        <v>Juha – Suntila – Turun Metsän.</v>
      </c>
      <c r="J1155" s="41" t="str">
        <f t="shared" si="52"/>
        <v>Juha – Suntila – Turun Metsän.</v>
      </c>
      <c r="L1155" s="41" t="str">
        <f t="shared" si="53"/>
        <v>Juha – Suntila</v>
      </c>
      <c r="N1155" s="97"/>
      <c r="O1155" s="98"/>
      <c r="P1155" s="99"/>
    </row>
    <row r="1156" spans="2:16" x14ac:dyDescent="0.25">
      <c r="B1156" s="97">
        <v>2060</v>
      </c>
      <c r="C1156" s="98" t="s">
        <v>3792</v>
      </c>
      <c r="D1156" s="98" t="s">
        <v>3791</v>
      </c>
      <c r="E1156" s="98" t="s">
        <v>2753</v>
      </c>
      <c r="F1156" s="99"/>
      <c r="H1156" s="41" t="str">
        <f t="shared" si="51"/>
        <v>Tiina – Suntila – Turun Metsän.</v>
      </c>
      <c r="J1156" s="41" t="str">
        <f t="shared" si="52"/>
        <v>Tiina – Suntila – Turun Metsän.</v>
      </c>
      <c r="L1156" s="41" t="str">
        <f t="shared" si="53"/>
        <v>Tiina – Suntila</v>
      </c>
      <c r="N1156" s="97"/>
      <c r="O1156" s="98"/>
      <c r="P1156" s="99"/>
    </row>
    <row r="1157" spans="2:16" x14ac:dyDescent="0.25">
      <c r="B1157" s="97">
        <v>2090</v>
      </c>
      <c r="C1157" s="98" t="s">
        <v>3793</v>
      </c>
      <c r="D1157" s="98" t="s">
        <v>3794</v>
      </c>
      <c r="E1157" s="98" t="s">
        <v>2754</v>
      </c>
      <c r="F1157" s="99"/>
      <c r="H1157" s="41" t="str">
        <f t="shared" si="51"/>
        <v>Péter – Fodor – Zselici Tájfutók</v>
      </c>
      <c r="J1157" s="41" t="str">
        <f t="shared" si="52"/>
        <v>Péter – Fodor – Zselici Tájfutók</v>
      </c>
      <c r="L1157" s="41" t="str">
        <f t="shared" si="53"/>
        <v>Péter – Fodor</v>
      </c>
      <c r="N1157" s="97"/>
      <c r="O1157" s="98"/>
      <c r="P1157" s="99"/>
    </row>
    <row r="1158" spans="2:16" x14ac:dyDescent="0.25">
      <c r="B1158" s="97">
        <v>2089</v>
      </c>
      <c r="C1158" s="98" t="s">
        <v>3795</v>
      </c>
      <c r="D1158" s="98" t="s">
        <v>3796</v>
      </c>
      <c r="E1158" s="98" t="s">
        <v>2754</v>
      </c>
      <c r="F1158" s="99"/>
      <c r="H1158" s="41" t="str">
        <f t="shared" si="51"/>
        <v>Balázs – Müller – Zselici Tájfutók</v>
      </c>
      <c r="J1158" s="41" t="str">
        <f t="shared" si="52"/>
        <v>Balázs – Müller – Zselici Tájfutók</v>
      </c>
      <c r="L1158" s="41" t="str">
        <f t="shared" si="53"/>
        <v>Balázs – Müller</v>
      </c>
      <c r="N1158" s="97"/>
      <c r="O1158" s="98"/>
      <c r="P1158" s="99"/>
    </row>
    <row r="1159" spans="2:16" x14ac:dyDescent="0.25">
      <c r="B1159" s="97">
        <v>2118</v>
      </c>
      <c r="C1159" s="98" t="s">
        <v>3797</v>
      </c>
      <c r="D1159" s="98" t="s">
        <v>3796</v>
      </c>
      <c r="E1159" s="98" t="s">
        <v>2754</v>
      </c>
      <c r="F1159" s="99"/>
      <c r="H1159" s="41" t="str">
        <f t="shared" si="51"/>
        <v>Júlia – Müller – Zselici Tájfutók</v>
      </c>
      <c r="J1159" s="41" t="str">
        <f t="shared" si="52"/>
        <v>Júlia – Müller – Zselici Tájfutók</v>
      </c>
      <c r="L1159" s="41" t="str">
        <f t="shared" si="53"/>
        <v>Júlia – Müller</v>
      </c>
      <c r="N1159" s="97"/>
      <c r="O1159" s="98"/>
      <c r="P1159" s="99"/>
    </row>
    <row r="1160" spans="2:16" x14ac:dyDescent="0.25">
      <c r="B1160" s="97">
        <v>2123</v>
      </c>
      <c r="C1160" s="98" t="s">
        <v>3155</v>
      </c>
      <c r="D1160" s="98" t="s">
        <v>3796</v>
      </c>
      <c r="E1160" s="98" t="s">
        <v>2754</v>
      </c>
      <c r="F1160" s="99"/>
      <c r="H1160" s="41" t="str">
        <f t="shared" si="51"/>
        <v>Olga – Müller – Zselici Tájfutók</v>
      </c>
      <c r="J1160" s="41" t="str">
        <f t="shared" si="52"/>
        <v>Olga – Müller – Zselici Tájfutók</v>
      </c>
      <c r="L1160" s="41" t="str">
        <f t="shared" si="53"/>
        <v>Olga – Müller</v>
      </c>
      <c r="N1160" s="97"/>
      <c r="O1160" s="98"/>
      <c r="P1160" s="99"/>
    </row>
    <row r="1161" spans="2:16" x14ac:dyDescent="0.25">
      <c r="B1161" s="97">
        <v>2116</v>
      </c>
      <c r="C1161" s="98" t="s">
        <v>3798</v>
      </c>
      <c r="D1161" s="98" t="s">
        <v>3796</v>
      </c>
      <c r="E1161" s="98" t="s">
        <v>2754</v>
      </c>
      <c r="F1161" s="99"/>
      <c r="H1161" s="41" t="str">
        <f t="shared" si="51"/>
        <v>Sarolta – Müller – Zselici Tájfutók</v>
      </c>
      <c r="J1161" s="41" t="str">
        <f t="shared" si="52"/>
        <v>Sarolta – Müller – Zselici Tájfutók</v>
      </c>
      <c r="L1161" s="41" t="str">
        <f t="shared" si="53"/>
        <v>Sarolta – Müller</v>
      </c>
      <c r="N1161" s="97"/>
      <c r="O1161" s="98"/>
      <c r="P1161" s="99"/>
    </row>
    <row r="1162" spans="2:16" x14ac:dyDescent="0.25">
      <c r="B1162" s="97">
        <v>2088</v>
      </c>
      <c r="C1162" s="98" t="s">
        <v>3799</v>
      </c>
      <c r="D1162" s="98" t="s">
        <v>3765</v>
      </c>
      <c r="E1162" s="98" t="s">
        <v>2754</v>
      </c>
      <c r="F1162" s="99"/>
      <c r="H1162" s="41" t="str">
        <f t="shared" si="51"/>
        <v>György – Pavlovics – Zselici Tájfutók</v>
      </c>
      <c r="J1162" s="41" t="str">
        <f t="shared" si="52"/>
        <v>György – Pavlovics – Zselici Tájfutók</v>
      </c>
      <c r="L1162" s="41" t="str">
        <f t="shared" si="53"/>
        <v>György – Pavlovics</v>
      </c>
      <c r="N1162" s="97"/>
      <c r="O1162" s="98"/>
      <c r="P1162" s="99"/>
    </row>
    <row r="1163" spans="2:16" x14ac:dyDescent="0.25">
      <c r="B1163" s="97">
        <v>2112</v>
      </c>
      <c r="C1163" s="98" t="s">
        <v>3799</v>
      </c>
      <c r="D1163" s="98" t="s">
        <v>3765</v>
      </c>
      <c r="E1163" s="98" t="s">
        <v>2754</v>
      </c>
      <c r="F1163" s="99"/>
      <c r="H1163" s="41" t="str">
        <f t="shared" ref="H1163:H1209" si="54">IF(C1163="","",C1163) &amp; IF(D1163="",""," – " &amp; D1163) &amp; IF(E1163="",""," – " &amp; E1163) &amp; IF(F1163="",""," – " &amp; F1163)</f>
        <v>György – Pavlovics – Zselici Tájfutók</v>
      </c>
      <c r="J1163" s="41" t="str">
        <f t="shared" ref="J1163:J1209" si="55">IF(C1163="","",C1163) &amp; IF(D1163="",""," – " &amp; D1163) &amp; IF(E1163="",""," – " &amp; E1163)</f>
        <v>György – Pavlovics – Zselici Tájfutók</v>
      </c>
      <c r="L1163" s="41" t="str">
        <f t="shared" ref="L1163:L1209" si="56">IF(C1163="","",C1163) &amp; IF(D1163="",""," – " &amp; D1163)</f>
        <v>György – Pavlovics</v>
      </c>
      <c r="N1163" s="97"/>
      <c r="O1163" s="98"/>
      <c r="P1163" s="99"/>
    </row>
    <row r="1164" spans="2:16" x14ac:dyDescent="0.25">
      <c r="B1164" s="97">
        <v>2142</v>
      </c>
      <c r="C1164" s="98" t="s">
        <v>2282</v>
      </c>
      <c r="D1164" s="98" t="s">
        <v>3800</v>
      </c>
      <c r="E1164" s="98" t="s">
        <v>2754</v>
      </c>
      <c r="F1164" s="99"/>
      <c r="H1164" s="41" t="str">
        <f t="shared" si="54"/>
        <v>Andrea – Pavlovicsné Tomisa – Zselici Tájfutók</v>
      </c>
      <c r="J1164" s="41" t="str">
        <f t="shared" si="55"/>
        <v>Andrea – Pavlovicsné Tomisa – Zselici Tájfutók</v>
      </c>
      <c r="L1164" s="41" t="str">
        <f t="shared" si="56"/>
        <v>Andrea – Pavlovicsné Tomisa</v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66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30" t="s">
        <v>138</v>
      </c>
      <c r="C2" s="331"/>
      <c r="D2" s="331"/>
      <c r="E2" s="331"/>
      <c r="F2" s="331"/>
      <c r="G2" s="332"/>
    </row>
    <row r="3" spans="2:7" ht="15.75" thickBot="1" x14ac:dyDescent="0.3"/>
    <row r="4" spans="2:7" ht="21.75" thickBot="1" x14ac:dyDescent="0.4">
      <c r="B4" s="339" t="s">
        <v>49</v>
      </c>
      <c r="C4" s="340"/>
      <c r="E4" s="339" t="s">
        <v>48</v>
      </c>
      <c r="F4" s="350"/>
      <c r="G4" s="340"/>
    </row>
    <row r="5" spans="2:7" ht="15.75" thickBot="1" x14ac:dyDescent="0.3"/>
    <row r="6" spans="2:7" ht="107.25" customHeight="1" thickBot="1" x14ac:dyDescent="0.3">
      <c r="B6" s="351" t="s">
        <v>99</v>
      </c>
      <c r="C6" s="352"/>
      <c r="E6" s="347" t="s">
        <v>128</v>
      </c>
      <c r="F6" s="348"/>
      <c r="G6" s="349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45</v>
      </c>
      <c r="C10" s="96" t="s">
        <v>2709</v>
      </c>
      <c r="D10" s="3"/>
      <c r="E10" s="94">
        <v>21</v>
      </c>
      <c r="F10" s="95" t="s">
        <v>2688</v>
      </c>
      <c r="G10" s="96">
        <v>45</v>
      </c>
    </row>
    <row r="11" spans="2:7" x14ac:dyDescent="0.25">
      <c r="B11" s="97">
        <v>34</v>
      </c>
      <c r="C11" s="99" t="s">
        <v>2710</v>
      </c>
      <c r="D11" s="3"/>
      <c r="E11" s="97">
        <v>14</v>
      </c>
      <c r="F11" s="98" t="s">
        <v>2689</v>
      </c>
      <c r="G11" s="99">
        <v>33</v>
      </c>
    </row>
    <row r="12" spans="2:7" x14ac:dyDescent="0.25">
      <c r="B12" s="97">
        <v>33</v>
      </c>
      <c r="C12" s="99" t="s">
        <v>2711</v>
      </c>
      <c r="D12" s="3"/>
      <c r="E12" s="97">
        <v>10</v>
      </c>
      <c r="F12" s="98" t="s">
        <v>2690</v>
      </c>
      <c r="G12" s="99">
        <v>28</v>
      </c>
    </row>
    <row r="13" spans="2:7" x14ac:dyDescent="0.25">
      <c r="B13" s="97">
        <v>48</v>
      </c>
      <c r="C13" s="99" t="s">
        <v>2712</v>
      </c>
      <c r="D13" s="3"/>
      <c r="E13" s="97">
        <v>27</v>
      </c>
      <c r="F13" s="98" t="s">
        <v>1803</v>
      </c>
      <c r="G13" s="99">
        <v>57</v>
      </c>
    </row>
    <row r="14" spans="2:7" x14ac:dyDescent="0.25">
      <c r="B14" s="97">
        <v>28</v>
      </c>
      <c r="C14" s="99" t="s">
        <v>2713</v>
      </c>
      <c r="D14" s="3"/>
      <c r="E14" s="97">
        <v>13</v>
      </c>
      <c r="F14" s="98" t="s">
        <v>2691</v>
      </c>
      <c r="G14" s="99">
        <v>32</v>
      </c>
    </row>
    <row r="15" spans="2:7" x14ac:dyDescent="0.25">
      <c r="B15" s="97">
        <v>57</v>
      </c>
      <c r="C15" s="99" t="s">
        <v>3813</v>
      </c>
      <c r="D15" s="3"/>
      <c r="E15" s="97">
        <v>25</v>
      </c>
      <c r="F15" s="98" t="s">
        <v>2250</v>
      </c>
      <c r="G15" s="99">
        <v>55</v>
      </c>
    </row>
    <row r="16" spans="2:7" x14ac:dyDescent="0.25">
      <c r="B16" s="97">
        <v>42</v>
      </c>
      <c r="C16" s="99" t="s">
        <v>2714</v>
      </c>
      <c r="D16" s="3"/>
      <c r="E16" s="97">
        <v>23</v>
      </c>
      <c r="F16" s="98" t="s">
        <v>2692</v>
      </c>
      <c r="G16" s="99">
        <v>49</v>
      </c>
    </row>
    <row r="17" spans="2:7" x14ac:dyDescent="0.25">
      <c r="B17" s="97">
        <v>32</v>
      </c>
      <c r="C17" s="99" t="s">
        <v>2715</v>
      </c>
      <c r="D17" s="3"/>
      <c r="E17" s="97">
        <v>9</v>
      </c>
      <c r="F17" s="98" t="s">
        <v>2693</v>
      </c>
      <c r="G17" s="99">
        <v>25</v>
      </c>
    </row>
    <row r="18" spans="2:7" x14ac:dyDescent="0.25">
      <c r="B18" s="97">
        <v>55</v>
      </c>
      <c r="C18" s="99" t="s">
        <v>2249</v>
      </c>
      <c r="D18" s="3"/>
      <c r="E18" s="97">
        <v>7</v>
      </c>
      <c r="F18" s="103" t="s">
        <v>1696</v>
      </c>
      <c r="G18" s="99">
        <v>23</v>
      </c>
    </row>
    <row r="19" spans="2:7" x14ac:dyDescent="0.25">
      <c r="B19" s="97">
        <v>49</v>
      </c>
      <c r="C19" s="99" t="s">
        <v>2716</v>
      </c>
      <c r="D19" s="3"/>
      <c r="E19" s="97">
        <v>20</v>
      </c>
      <c r="F19" s="98" t="s">
        <v>2694</v>
      </c>
      <c r="G19" s="99">
        <v>43</v>
      </c>
    </row>
    <row r="20" spans="2:7" x14ac:dyDescent="0.25">
      <c r="B20" s="97">
        <v>25</v>
      </c>
      <c r="C20" s="99" t="s">
        <v>2717</v>
      </c>
      <c r="D20" s="3"/>
      <c r="E20" s="97">
        <v>16</v>
      </c>
      <c r="F20" s="98" t="s">
        <v>2695</v>
      </c>
      <c r="G20" s="99">
        <v>36</v>
      </c>
    </row>
    <row r="21" spans="2:7" x14ac:dyDescent="0.25">
      <c r="B21" s="97">
        <v>29</v>
      </c>
      <c r="C21" s="99" t="s">
        <v>2718</v>
      </c>
      <c r="D21" s="3"/>
      <c r="E21" s="97">
        <v>26</v>
      </c>
      <c r="F21" s="98" t="s">
        <v>3816</v>
      </c>
      <c r="G21" s="99">
        <v>56</v>
      </c>
    </row>
    <row r="22" spans="2:7" x14ac:dyDescent="0.25">
      <c r="B22" s="97">
        <v>38</v>
      </c>
      <c r="C22" s="99" t="s">
        <v>2719</v>
      </c>
      <c r="D22" s="3"/>
      <c r="E22" s="97">
        <v>1</v>
      </c>
      <c r="F22" s="98" t="s">
        <v>2696</v>
      </c>
      <c r="G22" s="99">
        <v>3</v>
      </c>
    </row>
    <row r="23" spans="2:7" x14ac:dyDescent="0.25">
      <c r="B23" s="97">
        <v>23</v>
      </c>
      <c r="C23" s="99" t="s">
        <v>2720</v>
      </c>
      <c r="D23" s="3"/>
      <c r="E23" s="97">
        <v>18</v>
      </c>
      <c r="F23" s="98" t="s">
        <v>2697</v>
      </c>
      <c r="G23" s="99">
        <v>40</v>
      </c>
    </row>
    <row r="24" spans="2:7" x14ac:dyDescent="0.25">
      <c r="B24" s="97">
        <v>43</v>
      </c>
      <c r="C24" s="99" t="s">
        <v>2721</v>
      </c>
      <c r="D24" s="3"/>
      <c r="E24" s="97">
        <v>2</v>
      </c>
      <c r="F24" s="98" t="s">
        <v>841</v>
      </c>
      <c r="G24" s="99">
        <v>7</v>
      </c>
    </row>
    <row r="25" spans="2:7" x14ac:dyDescent="0.25">
      <c r="B25" s="97">
        <v>36</v>
      </c>
      <c r="C25" s="99" t="s">
        <v>2722</v>
      </c>
      <c r="D25" s="3"/>
      <c r="E25" s="97">
        <v>3</v>
      </c>
      <c r="F25" s="98" t="s">
        <v>2698</v>
      </c>
      <c r="G25" s="99">
        <v>19</v>
      </c>
    </row>
    <row r="26" spans="2:7" x14ac:dyDescent="0.25">
      <c r="B26" s="97">
        <v>46</v>
      </c>
      <c r="C26" s="99" t="s">
        <v>2723</v>
      </c>
      <c r="D26" s="3"/>
      <c r="E26" s="97">
        <v>24</v>
      </c>
      <c r="F26" s="98" t="s">
        <v>2699</v>
      </c>
      <c r="G26" s="99">
        <v>50</v>
      </c>
    </row>
    <row r="27" spans="2:7" x14ac:dyDescent="0.25">
      <c r="B27" s="97">
        <v>39</v>
      </c>
      <c r="C27" s="99" t="s">
        <v>2724</v>
      </c>
      <c r="D27" s="3"/>
      <c r="E27" s="97">
        <v>15</v>
      </c>
      <c r="F27" s="98" t="s">
        <v>2700</v>
      </c>
      <c r="G27" s="99">
        <v>35</v>
      </c>
    </row>
    <row r="28" spans="2:7" x14ac:dyDescent="0.25">
      <c r="B28" s="97">
        <v>56</v>
      </c>
      <c r="C28" s="99" t="s">
        <v>3812</v>
      </c>
      <c r="D28" s="3"/>
      <c r="E28" s="97">
        <v>22</v>
      </c>
      <c r="F28" s="98" t="s">
        <v>2701</v>
      </c>
      <c r="G28" s="99">
        <v>46</v>
      </c>
    </row>
    <row r="29" spans="2:7" x14ac:dyDescent="0.25">
      <c r="B29" s="97">
        <v>52</v>
      </c>
      <c r="C29" s="99" t="s">
        <v>2725</v>
      </c>
      <c r="D29" s="3"/>
      <c r="E29" s="97">
        <v>17</v>
      </c>
      <c r="F29" s="98" t="s">
        <v>2702</v>
      </c>
      <c r="G29" s="99">
        <v>39</v>
      </c>
    </row>
    <row r="30" spans="2:7" x14ac:dyDescent="0.25">
      <c r="B30" s="97">
        <v>14</v>
      </c>
      <c r="C30" s="99" t="s">
        <v>2726</v>
      </c>
      <c r="D30" s="3"/>
      <c r="E30" s="97">
        <v>6</v>
      </c>
      <c r="F30" s="98" t="s">
        <v>2703</v>
      </c>
      <c r="G30" s="99">
        <v>20</v>
      </c>
    </row>
    <row r="31" spans="2:7" x14ac:dyDescent="0.25">
      <c r="B31" s="97">
        <v>1</v>
      </c>
      <c r="C31" s="99" t="s">
        <v>499</v>
      </c>
      <c r="D31" s="3"/>
      <c r="E31" s="97">
        <v>5</v>
      </c>
      <c r="F31" s="98" t="s">
        <v>2704</v>
      </c>
      <c r="G31" s="99">
        <v>15</v>
      </c>
    </row>
    <row r="32" spans="2:7" x14ac:dyDescent="0.25">
      <c r="B32" s="97">
        <v>13</v>
      </c>
      <c r="C32" s="99" t="s">
        <v>2727</v>
      </c>
      <c r="D32" s="3"/>
      <c r="E32" s="97">
        <v>11</v>
      </c>
      <c r="F32" s="98" t="s">
        <v>2705</v>
      </c>
      <c r="G32" s="99">
        <v>30</v>
      </c>
    </row>
    <row r="33" spans="2:7" x14ac:dyDescent="0.25">
      <c r="B33" s="97">
        <v>21</v>
      </c>
      <c r="C33" s="99" t="s">
        <v>2728</v>
      </c>
      <c r="D33" s="3"/>
      <c r="E33" s="97">
        <v>12</v>
      </c>
      <c r="F33" s="98" t="s">
        <v>2706</v>
      </c>
      <c r="G33" s="99">
        <v>31</v>
      </c>
    </row>
    <row r="34" spans="2:7" x14ac:dyDescent="0.25">
      <c r="B34" s="97">
        <v>2</v>
      </c>
      <c r="C34" s="99" t="s">
        <v>655</v>
      </c>
      <c r="D34" s="3"/>
      <c r="E34" s="97">
        <v>8</v>
      </c>
      <c r="F34" s="98" t="s">
        <v>2707</v>
      </c>
      <c r="G34" s="99">
        <v>24</v>
      </c>
    </row>
    <row r="35" spans="2:7" x14ac:dyDescent="0.25">
      <c r="B35" s="97">
        <v>3</v>
      </c>
      <c r="C35" s="99" t="s">
        <v>385</v>
      </c>
      <c r="D35" s="3"/>
      <c r="E35" s="97">
        <v>19</v>
      </c>
      <c r="F35" s="98" t="s">
        <v>2708</v>
      </c>
      <c r="G35" s="99">
        <v>42</v>
      </c>
    </row>
    <row r="36" spans="2:7" x14ac:dyDescent="0.25">
      <c r="B36" s="97">
        <v>4</v>
      </c>
      <c r="C36" s="99" t="s">
        <v>524</v>
      </c>
      <c r="D36" s="3"/>
      <c r="E36" s="97"/>
      <c r="F36" s="98"/>
      <c r="G36" s="99"/>
    </row>
    <row r="37" spans="2:7" x14ac:dyDescent="0.25">
      <c r="B37" s="97">
        <v>40</v>
      </c>
      <c r="C37" s="99" t="s">
        <v>2729</v>
      </c>
      <c r="D37" s="3"/>
      <c r="E37" s="97"/>
      <c r="F37" s="98"/>
      <c r="G37" s="99"/>
    </row>
    <row r="38" spans="2:7" x14ac:dyDescent="0.25">
      <c r="B38" s="97">
        <v>5</v>
      </c>
      <c r="C38" s="99" t="s">
        <v>1014</v>
      </c>
      <c r="D38" s="3"/>
      <c r="E38" s="97"/>
      <c r="F38" s="98"/>
      <c r="G38" s="99"/>
    </row>
    <row r="39" spans="2:7" x14ac:dyDescent="0.25">
      <c r="B39" s="97">
        <v>17</v>
      </c>
      <c r="C39" s="99" t="s">
        <v>2730</v>
      </c>
      <c r="D39" s="3"/>
      <c r="E39" s="97"/>
      <c r="F39" s="98"/>
      <c r="G39" s="99"/>
    </row>
    <row r="40" spans="2:7" x14ac:dyDescent="0.25">
      <c r="B40" s="97">
        <v>6</v>
      </c>
      <c r="C40" s="99" t="s">
        <v>760</v>
      </c>
      <c r="D40" s="3"/>
      <c r="E40" s="97"/>
      <c r="F40" s="98"/>
      <c r="G40" s="99"/>
    </row>
    <row r="41" spans="2:7" x14ac:dyDescent="0.25">
      <c r="B41" s="97">
        <v>7</v>
      </c>
      <c r="C41" s="99" t="s">
        <v>2731</v>
      </c>
      <c r="D41" s="3"/>
      <c r="E41" s="97"/>
      <c r="F41" s="98"/>
      <c r="G41" s="99"/>
    </row>
    <row r="42" spans="2:7" x14ac:dyDescent="0.25">
      <c r="B42" s="97">
        <v>8</v>
      </c>
      <c r="C42" s="99" t="s">
        <v>2732</v>
      </c>
      <c r="D42" s="3"/>
      <c r="E42" s="97"/>
      <c r="F42" s="98"/>
      <c r="G42" s="99"/>
    </row>
    <row r="43" spans="2:7" x14ac:dyDescent="0.25">
      <c r="B43" s="97">
        <v>9</v>
      </c>
      <c r="C43" s="99" t="s">
        <v>2733</v>
      </c>
      <c r="D43" s="3"/>
      <c r="E43" s="97"/>
      <c r="F43" s="98"/>
      <c r="G43" s="99"/>
    </row>
    <row r="44" spans="2:7" x14ac:dyDescent="0.25">
      <c r="B44" s="97">
        <v>19</v>
      </c>
      <c r="C44" s="99" t="s">
        <v>2734</v>
      </c>
      <c r="D44" s="3"/>
      <c r="E44" s="97"/>
      <c r="F44" s="98"/>
      <c r="G44" s="99"/>
    </row>
    <row r="45" spans="2:7" x14ac:dyDescent="0.25">
      <c r="B45" s="97">
        <v>10</v>
      </c>
      <c r="C45" s="99" t="s">
        <v>2735</v>
      </c>
      <c r="D45" s="3"/>
      <c r="E45" s="97"/>
      <c r="F45" s="98"/>
      <c r="G45" s="99"/>
    </row>
    <row r="46" spans="2:7" x14ac:dyDescent="0.25">
      <c r="B46" s="97">
        <v>54</v>
      </c>
      <c r="C46" s="99" t="s">
        <v>2736</v>
      </c>
      <c r="D46" s="3"/>
      <c r="E46" s="97"/>
      <c r="F46" s="98"/>
      <c r="G46" s="99"/>
    </row>
    <row r="47" spans="2:7" x14ac:dyDescent="0.25">
      <c r="B47" s="97">
        <v>18</v>
      </c>
      <c r="C47" s="99" t="s">
        <v>2737</v>
      </c>
      <c r="D47" s="3"/>
      <c r="E47" s="97"/>
      <c r="F47" s="98"/>
      <c r="G47" s="99"/>
    </row>
    <row r="48" spans="2:7" x14ac:dyDescent="0.25">
      <c r="B48" s="97">
        <v>11</v>
      </c>
      <c r="C48" s="99" t="s">
        <v>432</v>
      </c>
      <c r="D48" s="3"/>
      <c r="E48" s="97"/>
      <c r="F48" s="98"/>
      <c r="G48" s="99"/>
    </row>
    <row r="49" spans="2:7" x14ac:dyDescent="0.25">
      <c r="B49" s="97">
        <v>12</v>
      </c>
      <c r="C49" s="99" t="s">
        <v>589</v>
      </c>
      <c r="D49" s="3"/>
      <c r="E49" s="97"/>
      <c r="F49" s="98"/>
      <c r="G49" s="99"/>
    </row>
    <row r="50" spans="2:7" x14ac:dyDescent="0.25">
      <c r="B50" s="97">
        <v>16</v>
      </c>
      <c r="C50" s="99" t="s">
        <v>2738</v>
      </c>
      <c r="D50" s="3"/>
      <c r="E50" s="97"/>
      <c r="F50" s="98"/>
      <c r="G50" s="99"/>
    </row>
    <row r="51" spans="2:7" x14ac:dyDescent="0.25">
      <c r="B51" s="97">
        <v>50</v>
      </c>
      <c r="C51" s="99" t="s">
        <v>2739</v>
      </c>
      <c r="D51" s="3"/>
      <c r="E51" s="97"/>
      <c r="F51" s="98"/>
      <c r="G51" s="99"/>
    </row>
    <row r="52" spans="2:7" x14ac:dyDescent="0.25">
      <c r="B52" s="97">
        <v>47</v>
      </c>
      <c r="C52" s="99" t="s">
        <v>2740</v>
      </c>
      <c r="D52" s="3"/>
      <c r="E52" s="97"/>
      <c r="F52" s="98"/>
      <c r="G52" s="99"/>
    </row>
    <row r="53" spans="2:7" x14ac:dyDescent="0.25">
      <c r="B53" s="97">
        <v>26</v>
      </c>
      <c r="C53" s="99" t="s">
        <v>2741</v>
      </c>
      <c r="D53" s="3"/>
      <c r="E53" s="97"/>
      <c r="F53" s="98"/>
      <c r="G53" s="99"/>
    </row>
    <row r="54" spans="2:7" x14ac:dyDescent="0.25">
      <c r="B54" s="97">
        <v>35</v>
      </c>
      <c r="C54" s="99" t="s">
        <v>2742</v>
      </c>
      <c r="D54" s="3"/>
      <c r="E54" s="97"/>
      <c r="F54" s="98"/>
      <c r="G54" s="99"/>
    </row>
    <row r="55" spans="2:7" x14ac:dyDescent="0.25">
      <c r="B55" s="97">
        <v>27</v>
      </c>
      <c r="C55" s="99" t="s">
        <v>2743</v>
      </c>
      <c r="D55" s="3"/>
      <c r="E55" s="97"/>
      <c r="F55" s="98"/>
      <c r="G55" s="99"/>
    </row>
    <row r="56" spans="2:7" x14ac:dyDescent="0.25">
      <c r="B56" s="97">
        <v>20</v>
      </c>
      <c r="C56" s="99" t="s">
        <v>2744</v>
      </c>
      <c r="D56" s="3"/>
      <c r="E56" s="97"/>
      <c r="F56" s="98"/>
      <c r="G56" s="99"/>
    </row>
    <row r="57" spans="2:7" x14ac:dyDescent="0.25">
      <c r="B57" s="97">
        <v>15</v>
      </c>
      <c r="C57" s="99" t="s">
        <v>2745</v>
      </c>
      <c r="D57" s="3"/>
      <c r="E57" s="97"/>
      <c r="F57" s="98"/>
      <c r="G57" s="99"/>
    </row>
    <row r="58" spans="2:7" x14ac:dyDescent="0.25">
      <c r="B58" s="97">
        <v>51</v>
      </c>
      <c r="C58" s="99" t="s">
        <v>2746</v>
      </c>
      <c r="D58" s="3"/>
      <c r="E58" s="97"/>
      <c r="F58" s="98"/>
      <c r="G58" s="99"/>
    </row>
    <row r="59" spans="2:7" x14ac:dyDescent="0.25">
      <c r="B59" s="97">
        <v>37</v>
      </c>
      <c r="C59" s="99" t="s">
        <v>2747</v>
      </c>
      <c r="D59" s="3"/>
      <c r="E59" s="97"/>
      <c r="F59" s="98"/>
      <c r="G59" s="99"/>
    </row>
    <row r="60" spans="2:7" x14ac:dyDescent="0.25">
      <c r="B60" s="97">
        <v>22</v>
      </c>
      <c r="C60" s="99" t="s">
        <v>2748</v>
      </c>
      <c r="D60" s="3"/>
      <c r="E60" s="97"/>
      <c r="F60" s="98"/>
      <c r="G60" s="99"/>
    </row>
    <row r="61" spans="2:7" x14ac:dyDescent="0.25">
      <c r="B61" s="97">
        <v>30</v>
      </c>
      <c r="C61" s="99" t="s">
        <v>2749</v>
      </c>
      <c r="D61" s="3"/>
      <c r="E61" s="97"/>
      <c r="F61" s="98"/>
      <c r="G61" s="99"/>
    </row>
    <row r="62" spans="2:7" x14ac:dyDescent="0.25">
      <c r="B62" s="97">
        <v>31</v>
      </c>
      <c r="C62" s="99" t="s">
        <v>2750</v>
      </c>
      <c r="D62" s="3"/>
      <c r="E62" s="97"/>
      <c r="F62" s="98"/>
      <c r="G62" s="99"/>
    </row>
    <row r="63" spans="2:7" x14ac:dyDescent="0.25">
      <c r="B63" s="97">
        <v>53</v>
      </c>
      <c r="C63" s="99" t="s">
        <v>2751</v>
      </c>
      <c r="D63" s="3"/>
      <c r="E63" s="97"/>
      <c r="F63" s="98"/>
      <c r="G63" s="99"/>
    </row>
    <row r="64" spans="2:7" x14ac:dyDescent="0.25">
      <c r="B64" s="97">
        <v>44</v>
      </c>
      <c r="C64" s="99" t="s">
        <v>2752</v>
      </c>
      <c r="D64" s="3"/>
      <c r="E64" s="97"/>
      <c r="F64" s="98"/>
      <c r="G64" s="99"/>
    </row>
    <row r="65" spans="2:7" x14ac:dyDescent="0.25">
      <c r="B65" s="97">
        <v>24</v>
      </c>
      <c r="C65" s="99" t="s">
        <v>2753</v>
      </c>
      <c r="D65" s="3"/>
      <c r="E65" s="97"/>
      <c r="F65" s="98"/>
      <c r="G65" s="99"/>
    </row>
    <row r="66" spans="2:7" x14ac:dyDescent="0.25">
      <c r="B66" s="97">
        <v>41</v>
      </c>
      <c r="C66" s="99" t="s">
        <v>2754</v>
      </c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2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30" t="s">
        <v>137</v>
      </c>
      <c r="C2" s="331"/>
      <c r="D2" s="332"/>
    </row>
    <row r="3" spans="2:4" ht="15.75" thickBot="1" x14ac:dyDescent="0.3"/>
    <row r="4" spans="2:4" ht="21.75" thickBot="1" x14ac:dyDescent="0.4">
      <c r="B4" s="339" t="s">
        <v>48</v>
      </c>
      <c r="C4" s="350"/>
      <c r="D4" s="340"/>
    </row>
    <row r="5" spans="2:4" ht="15.75" thickBot="1" x14ac:dyDescent="0.3"/>
    <row r="6" spans="2:4" ht="107.25" customHeight="1" thickBot="1" x14ac:dyDescent="0.3">
      <c r="B6" s="347" t="s">
        <v>116</v>
      </c>
      <c r="C6" s="348"/>
      <c r="D6" s="349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2654</v>
      </c>
      <c r="D10" s="96" t="s">
        <v>2655</v>
      </c>
    </row>
    <row r="11" spans="2:4" x14ac:dyDescent="0.25">
      <c r="B11" s="97">
        <v>2</v>
      </c>
      <c r="C11" s="98" t="s">
        <v>2656</v>
      </c>
      <c r="D11" s="99" t="s">
        <v>2657</v>
      </c>
    </row>
    <row r="12" spans="2:4" x14ac:dyDescent="0.25">
      <c r="B12" s="97">
        <v>3</v>
      </c>
      <c r="C12" s="98" t="s">
        <v>2658</v>
      </c>
      <c r="D12" s="99" t="s">
        <v>2659</v>
      </c>
    </row>
    <row r="13" spans="2:4" x14ac:dyDescent="0.25">
      <c r="B13" s="97">
        <v>4</v>
      </c>
      <c r="C13" s="98" t="s">
        <v>2660</v>
      </c>
      <c r="D13" s="99" t="s">
        <v>2661</v>
      </c>
    </row>
    <row r="14" spans="2:4" x14ac:dyDescent="0.25">
      <c r="B14" s="97">
        <v>5</v>
      </c>
      <c r="C14" s="98" t="s">
        <v>2662</v>
      </c>
      <c r="D14" s="99" t="s">
        <v>2663</v>
      </c>
    </row>
    <row r="15" spans="2:4" x14ac:dyDescent="0.25">
      <c r="B15" s="97">
        <v>6</v>
      </c>
      <c r="C15" s="98" t="s">
        <v>2664</v>
      </c>
      <c r="D15" s="99" t="s">
        <v>2665</v>
      </c>
    </row>
    <row r="16" spans="2:4" x14ac:dyDescent="0.25">
      <c r="B16" s="97">
        <v>7</v>
      </c>
      <c r="C16" s="98" t="s">
        <v>2666</v>
      </c>
      <c r="D16" s="99" t="s">
        <v>2667</v>
      </c>
    </row>
    <row r="17" spans="2:4" x14ac:dyDescent="0.25">
      <c r="B17" s="97">
        <v>8</v>
      </c>
      <c r="C17" s="98" t="s">
        <v>2668</v>
      </c>
      <c r="D17" s="99" t="s">
        <v>2669</v>
      </c>
    </row>
    <row r="18" spans="2:4" x14ac:dyDescent="0.25">
      <c r="B18" s="97">
        <v>9</v>
      </c>
      <c r="C18" s="103" t="s">
        <v>2670</v>
      </c>
      <c r="D18" s="99" t="s">
        <v>2671</v>
      </c>
    </row>
    <row r="19" spans="2:4" x14ac:dyDescent="0.25">
      <c r="B19" s="97">
        <v>10</v>
      </c>
      <c r="C19" s="98" t="s">
        <v>2672</v>
      </c>
      <c r="D19" s="99" t="s">
        <v>2673</v>
      </c>
    </row>
    <row r="20" spans="2:4" x14ac:dyDescent="0.25">
      <c r="B20" s="97">
        <v>11</v>
      </c>
      <c r="C20" s="98" t="s">
        <v>2674</v>
      </c>
      <c r="D20" s="99" t="s">
        <v>2675</v>
      </c>
    </row>
    <row r="21" spans="2:4" x14ac:dyDescent="0.25">
      <c r="B21" s="97">
        <v>12</v>
      </c>
      <c r="C21" s="98" t="s">
        <v>2676</v>
      </c>
      <c r="D21" s="99" t="s">
        <v>2677</v>
      </c>
    </row>
    <row r="22" spans="2:4" x14ac:dyDescent="0.25">
      <c r="B22" s="97">
        <v>13</v>
      </c>
      <c r="C22" s="98" t="s">
        <v>2678</v>
      </c>
      <c r="D22" s="99" t="s">
        <v>2679</v>
      </c>
    </row>
    <row r="23" spans="2:4" x14ac:dyDescent="0.25">
      <c r="B23" s="97">
        <v>14</v>
      </c>
      <c r="C23" s="98" t="s">
        <v>2680</v>
      </c>
      <c r="D23" s="99" t="s">
        <v>2681</v>
      </c>
    </row>
    <row r="24" spans="2:4" x14ac:dyDescent="0.25">
      <c r="B24" s="97">
        <v>15</v>
      </c>
      <c r="C24" s="98" t="s">
        <v>2682</v>
      </c>
      <c r="D24" s="99" t="s">
        <v>2683</v>
      </c>
    </row>
    <row r="25" spans="2:4" x14ac:dyDescent="0.25">
      <c r="B25" s="97">
        <v>16</v>
      </c>
      <c r="C25" s="98" t="s">
        <v>2684</v>
      </c>
      <c r="D25" s="99" t="s">
        <v>2685</v>
      </c>
    </row>
    <row r="26" spans="2:4" x14ac:dyDescent="0.25">
      <c r="B26" s="97">
        <v>17</v>
      </c>
      <c r="C26" s="98" t="s">
        <v>2686</v>
      </c>
      <c r="D26" s="99" t="s">
        <v>2687</v>
      </c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29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30" t="s">
        <v>136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2"/>
    </row>
    <row r="3" spans="2:17" ht="15.75" thickBot="1" x14ac:dyDescent="0.3"/>
    <row r="4" spans="2:17" ht="21.75" thickBot="1" x14ac:dyDescent="0.4">
      <c r="B4" s="339" t="s">
        <v>48</v>
      </c>
      <c r="C4" s="350"/>
      <c r="D4" s="350"/>
      <c r="E4" s="350"/>
      <c r="F4" s="350"/>
      <c r="G4" s="350"/>
      <c r="H4" s="350"/>
      <c r="I4" s="340"/>
      <c r="O4" s="339" t="s">
        <v>49</v>
      </c>
      <c r="P4" s="350"/>
      <c r="Q4" s="340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8"/>
      <c r="D6" s="348"/>
      <c r="E6" s="348"/>
      <c r="F6" s="348"/>
      <c r="G6" s="348"/>
      <c r="H6" s="348"/>
      <c r="I6" s="349"/>
      <c r="K6" s="3"/>
      <c r="L6" s="3"/>
      <c r="M6" s="3"/>
      <c r="O6" s="347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8"/>
      <c r="Q6" s="349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346</v>
      </c>
      <c r="M9" s="32"/>
    </row>
    <row r="10" spans="2:17" x14ac:dyDescent="0.25">
      <c r="B10" s="104">
        <v>201</v>
      </c>
      <c r="C10" s="95" t="s">
        <v>864</v>
      </c>
      <c r="D10" s="107" t="s">
        <v>378</v>
      </c>
      <c r="E10" s="108">
        <v>21</v>
      </c>
      <c r="F10" s="108">
        <v>34</v>
      </c>
      <c r="G10" s="95" t="s">
        <v>2649</v>
      </c>
      <c r="H10" s="107">
        <v>1</v>
      </c>
      <c r="I10" s="109">
        <v>31</v>
      </c>
      <c r="K10" s="23">
        <f>IF(B10="","",K9+1)</f>
        <v>1</v>
      </c>
      <c r="L10" s="33">
        <f>IF(K10="","",MAX(L$9:L9)+1)</f>
        <v>347</v>
      </c>
      <c r="M10" s="25">
        <f>IF(K10="","",IFERROR(INDEX(natjecanje!T$13:T$412,MATCH(B10,natjecanje!S$13:S$412,0)),""))</f>
        <v>225</v>
      </c>
      <c r="O10" s="104">
        <v>1</v>
      </c>
      <c r="P10" s="95" t="s">
        <v>1804</v>
      </c>
      <c r="Q10" s="109">
        <v>291</v>
      </c>
    </row>
    <row r="11" spans="2:17" x14ac:dyDescent="0.25">
      <c r="B11" s="105">
        <v>202</v>
      </c>
      <c r="C11" s="98" t="s">
        <v>2252</v>
      </c>
      <c r="D11" s="110" t="s">
        <v>2650</v>
      </c>
      <c r="E11" s="111">
        <v>21</v>
      </c>
      <c r="F11" s="111">
        <v>34</v>
      </c>
      <c r="G11" s="98" t="s">
        <v>2649</v>
      </c>
      <c r="H11" s="110">
        <v>1</v>
      </c>
      <c r="I11" s="112">
        <v>32</v>
      </c>
      <c r="K11" s="26">
        <f t="shared" ref="K11:K59" si="0">IF(B11="","",K10+1)</f>
        <v>2</v>
      </c>
      <c r="L11" s="34">
        <f>IF(K11="","",MAX(L$9:L10)+1)</f>
        <v>348</v>
      </c>
      <c r="M11" s="28">
        <f>IF(K11="","",IFERROR(INDEX(natjecanje!T$13:T$412,MATCH(B11,natjecanje!S$13:S$412,0)),""))</f>
        <v>226</v>
      </c>
      <c r="O11" s="105">
        <v>12</v>
      </c>
      <c r="P11" s="98" t="s">
        <v>3802</v>
      </c>
      <c r="Q11" s="112">
        <v>292</v>
      </c>
    </row>
    <row r="12" spans="2:17" x14ac:dyDescent="0.25">
      <c r="B12" s="105">
        <v>203</v>
      </c>
      <c r="C12" s="98" t="s">
        <v>1767</v>
      </c>
      <c r="D12" s="110" t="s">
        <v>378</v>
      </c>
      <c r="E12" s="111">
        <v>65</v>
      </c>
      <c r="F12" s="111">
        <v>99</v>
      </c>
      <c r="G12" s="98" t="s">
        <v>2651</v>
      </c>
      <c r="H12" s="110">
        <v>1</v>
      </c>
      <c r="I12" s="112">
        <v>33</v>
      </c>
      <c r="K12" s="26">
        <f t="shared" si="0"/>
        <v>3</v>
      </c>
      <c r="L12" s="34">
        <f>IF(K12="","",MAX(L$9:L11)+1)</f>
        <v>349</v>
      </c>
      <c r="M12" s="28">
        <f>IF(K12="","",IFERROR(INDEX(natjecanje!T$13:T$412,MATCH(B12,natjecanje!S$13:S$412,0)),""))</f>
        <v>227</v>
      </c>
      <c r="O12" s="105">
        <v>13</v>
      </c>
      <c r="P12" s="98" t="s">
        <v>3803</v>
      </c>
      <c r="Q12" s="112">
        <v>293</v>
      </c>
    </row>
    <row r="13" spans="2:17" x14ac:dyDescent="0.25">
      <c r="B13" s="105">
        <v>204</v>
      </c>
      <c r="C13" s="98" t="s">
        <v>1614</v>
      </c>
      <c r="D13" s="110" t="s">
        <v>378</v>
      </c>
      <c r="E13" s="111">
        <v>55</v>
      </c>
      <c r="F13" s="111">
        <v>64</v>
      </c>
      <c r="G13" s="98" t="s">
        <v>2651</v>
      </c>
      <c r="H13" s="110">
        <v>1</v>
      </c>
      <c r="I13" s="112">
        <v>34</v>
      </c>
      <c r="K13" s="26">
        <f t="shared" si="0"/>
        <v>4</v>
      </c>
      <c r="L13" s="34">
        <f>IF(K13="","",MAX(L$9:L12)+1)</f>
        <v>350</v>
      </c>
      <c r="M13" s="28">
        <f>IF(K13="","",IFERROR(INDEX(natjecanje!T$13:T$412,MATCH(B13,natjecanje!S$13:S$412,0)),""))</f>
        <v>228</v>
      </c>
      <c r="O13" s="105">
        <v>14</v>
      </c>
      <c r="P13" s="98" t="s">
        <v>3804</v>
      </c>
      <c r="Q13" s="112">
        <v>294</v>
      </c>
    </row>
    <row r="14" spans="2:17" x14ac:dyDescent="0.25">
      <c r="B14" s="105">
        <v>205</v>
      </c>
      <c r="C14" s="98" t="s">
        <v>1488</v>
      </c>
      <c r="D14" s="110" t="s">
        <v>378</v>
      </c>
      <c r="E14" s="111">
        <v>45</v>
      </c>
      <c r="F14" s="111">
        <v>54</v>
      </c>
      <c r="G14" s="98" t="s">
        <v>2651</v>
      </c>
      <c r="H14" s="110">
        <v>1</v>
      </c>
      <c r="I14" s="112">
        <v>35</v>
      </c>
      <c r="K14" s="26">
        <f t="shared" si="0"/>
        <v>5</v>
      </c>
      <c r="L14" s="34">
        <f>IF(K14="","",MAX(L$9:L13)+1)</f>
        <v>351</v>
      </c>
      <c r="M14" s="28">
        <f>IF(K14="","",IFERROR(INDEX(natjecanje!T$13:T$412,MATCH(B14,natjecanje!S$13:S$412,0)),""))</f>
        <v>229</v>
      </c>
      <c r="O14" s="105">
        <v>15</v>
      </c>
      <c r="P14" s="98" t="s">
        <v>3805</v>
      </c>
      <c r="Q14" s="112">
        <v>293</v>
      </c>
    </row>
    <row r="15" spans="2:17" x14ac:dyDescent="0.25">
      <c r="B15" s="105">
        <v>206</v>
      </c>
      <c r="C15" s="98" t="s">
        <v>1313</v>
      </c>
      <c r="D15" s="110" t="s">
        <v>378</v>
      </c>
      <c r="E15" s="111">
        <v>35</v>
      </c>
      <c r="F15" s="111">
        <v>44</v>
      </c>
      <c r="G15" s="98" t="s">
        <v>2651</v>
      </c>
      <c r="H15" s="110">
        <v>1</v>
      </c>
      <c r="I15" s="112">
        <v>36</v>
      </c>
      <c r="K15" s="26">
        <f t="shared" si="0"/>
        <v>6</v>
      </c>
      <c r="L15" s="34">
        <f>IF(K15="","",MAX(L$9:L14)+1)</f>
        <v>352</v>
      </c>
      <c r="M15" s="28">
        <f>IF(K15="","",IFERROR(INDEX(natjecanje!T$13:T$412,MATCH(B15,natjecanje!S$13:S$412,0)),""))</f>
        <v>230</v>
      </c>
      <c r="O15" s="105">
        <v>16</v>
      </c>
      <c r="P15" s="98" t="s">
        <v>3806</v>
      </c>
      <c r="Q15" s="112">
        <v>294</v>
      </c>
    </row>
    <row r="16" spans="2:17" x14ac:dyDescent="0.25">
      <c r="B16" s="105">
        <v>207</v>
      </c>
      <c r="C16" s="98" t="s">
        <v>2652</v>
      </c>
      <c r="D16" s="110" t="s">
        <v>378</v>
      </c>
      <c r="E16" s="111">
        <v>17</v>
      </c>
      <c r="F16" s="111">
        <v>20</v>
      </c>
      <c r="G16" s="98" t="s">
        <v>2653</v>
      </c>
      <c r="H16" s="110">
        <v>1</v>
      </c>
      <c r="I16" s="112">
        <v>37</v>
      </c>
      <c r="K16" s="26">
        <f t="shared" si="0"/>
        <v>7</v>
      </c>
      <c r="L16" s="34">
        <f>IF(K16="","",MAX(L$9:L15)+1)</f>
        <v>353</v>
      </c>
      <c r="M16" s="28">
        <f>IF(K16="","",IFERROR(INDEX(natjecanje!T$13:T$412,MATCH(B16,natjecanje!S$13:S$412,0)),""))</f>
        <v>225</v>
      </c>
      <c r="O16" s="105">
        <v>17</v>
      </c>
      <c r="P16" s="98" t="s">
        <v>3807</v>
      </c>
      <c r="Q16" s="112">
        <v>292</v>
      </c>
    </row>
    <row r="17" spans="2:17" x14ac:dyDescent="0.25">
      <c r="B17" s="105">
        <v>208</v>
      </c>
      <c r="C17" s="98" t="s">
        <v>619</v>
      </c>
      <c r="D17" s="110" t="s">
        <v>378</v>
      </c>
      <c r="E17" s="111">
        <v>13</v>
      </c>
      <c r="F17" s="111">
        <v>16</v>
      </c>
      <c r="G17" s="98" t="s">
        <v>2653</v>
      </c>
      <c r="H17" s="110">
        <v>1</v>
      </c>
      <c r="I17" s="112">
        <v>38</v>
      </c>
      <c r="K17" s="26">
        <f t="shared" si="0"/>
        <v>8</v>
      </c>
      <c r="L17" s="34">
        <f>IF(K17="","",MAX(L$9:L16)+1)</f>
        <v>354</v>
      </c>
      <c r="M17" s="28">
        <f>IF(K17="","",IFERROR(INDEX(natjecanje!T$13:T$412,MATCH(B17,natjecanje!S$13:S$412,0)),""))</f>
        <v>231</v>
      </c>
      <c r="O17" s="105">
        <v>18</v>
      </c>
      <c r="P17" s="98" t="s">
        <v>3807</v>
      </c>
      <c r="Q17" s="112">
        <v>292</v>
      </c>
    </row>
    <row r="18" spans="2:17" x14ac:dyDescent="0.25">
      <c r="B18" s="105">
        <v>209</v>
      </c>
      <c r="C18" s="98" t="s">
        <v>387</v>
      </c>
      <c r="D18" s="110" t="s">
        <v>378</v>
      </c>
      <c r="E18" s="111">
        <v>7</v>
      </c>
      <c r="F18" s="111">
        <v>12</v>
      </c>
      <c r="G18" s="98" t="s">
        <v>2653</v>
      </c>
      <c r="H18" s="110">
        <v>1</v>
      </c>
      <c r="I18" s="112">
        <v>39</v>
      </c>
      <c r="K18" s="26">
        <f t="shared" si="0"/>
        <v>9</v>
      </c>
      <c r="L18" s="34">
        <f>IF(K18="","",MAX(L$9:L17)+1)</f>
        <v>355</v>
      </c>
      <c r="M18" s="28">
        <f>IF(K18="","",IFERROR(INDEX(natjecanje!T$13:T$412,MATCH(B18,natjecanje!S$13:S$412,0)),""))</f>
        <v>232</v>
      </c>
      <c r="O18" s="105">
        <v>19</v>
      </c>
      <c r="P18" s="98" t="s">
        <v>1804</v>
      </c>
      <c r="Q18" s="112">
        <v>291</v>
      </c>
    </row>
    <row r="19" spans="2:17" x14ac:dyDescent="0.25">
      <c r="B19" s="105">
        <v>210</v>
      </c>
      <c r="C19" s="98" t="s">
        <v>2634</v>
      </c>
      <c r="D19" s="110" t="s">
        <v>2650</v>
      </c>
      <c r="E19" s="111">
        <v>65</v>
      </c>
      <c r="F19" s="111">
        <v>99</v>
      </c>
      <c r="G19" s="98" t="s">
        <v>2651</v>
      </c>
      <c r="H19" s="110">
        <v>1</v>
      </c>
      <c r="I19" s="112">
        <v>40</v>
      </c>
      <c r="K19" s="26">
        <f t="shared" si="0"/>
        <v>10</v>
      </c>
      <c r="L19" s="34">
        <f>IF(K19="","",MAX(L$9:L18)+1)</f>
        <v>356</v>
      </c>
      <c r="M19" s="28">
        <f>IF(K19="","",IFERROR(INDEX(natjecanje!T$13:T$412,MATCH(B19,natjecanje!S$13:S$412,0)),""))</f>
        <v>233</v>
      </c>
      <c r="O19" s="105">
        <v>31</v>
      </c>
      <c r="P19" s="98" t="s">
        <v>3807</v>
      </c>
      <c r="Q19" s="112">
        <v>292</v>
      </c>
    </row>
    <row r="20" spans="2:17" x14ac:dyDescent="0.25">
      <c r="B20" s="105">
        <v>211</v>
      </c>
      <c r="C20" s="98" t="s">
        <v>2585</v>
      </c>
      <c r="D20" s="110" t="s">
        <v>2650</v>
      </c>
      <c r="E20" s="111">
        <v>55</v>
      </c>
      <c r="F20" s="111">
        <v>64</v>
      </c>
      <c r="G20" s="98" t="s">
        <v>2651</v>
      </c>
      <c r="H20" s="110">
        <v>1</v>
      </c>
      <c r="I20" s="112">
        <v>41</v>
      </c>
      <c r="K20" s="26">
        <f t="shared" si="0"/>
        <v>11</v>
      </c>
      <c r="L20" s="34">
        <f>IF(K20="","",MAX(L$9:L19)+1)</f>
        <v>357</v>
      </c>
      <c r="M20" s="28">
        <f>IF(K20="","",IFERROR(INDEX(natjecanje!T$13:T$412,MATCH(B20,natjecanje!S$13:S$412,0)),""))</f>
        <v>234</v>
      </c>
      <c r="O20" s="105">
        <v>32</v>
      </c>
      <c r="P20" s="98" t="s">
        <v>2647</v>
      </c>
      <c r="Q20" s="112">
        <v>216</v>
      </c>
    </row>
    <row r="21" spans="2:17" x14ac:dyDescent="0.25">
      <c r="B21" s="105">
        <v>212</v>
      </c>
      <c r="C21" s="98" t="s">
        <v>2463</v>
      </c>
      <c r="D21" s="110" t="s">
        <v>2650</v>
      </c>
      <c r="E21" s="111">
        <v>45</v>
      </c>
      <c r="F21" s="111">
        <v>54</v>
      </c>
      <c r="G21" s="98" t="s">
        <v>2651</v>
      </c>
      <c r="H21" s="110">
        <v>1</v>
      </c>
      <c r="I21" s="112">
        <v>42</v>
      </c>
      <c r="K21" s="26">
        <f t="shared" si="0"/>
        <v>12</v>
      </c>
      <c r="L21" s="34">
        <f>IF(K21="","",MAX(L$9:L20)+1)</f>
        <v>358</v>
      </c>
      <c r="M21" s="28">
        <f>IF(K21="","",IFERROR(INDEX(natjecanje!T$13:T$412,MATCH(B21,natjecanje!S$13:S$412,0)),""))</f>
        <v>235</v>
      </c>
      <c r="O21" s="105">
        <v>33</v>
      </c>
      <c r="P21" s="98" t="s">
        <v>2109</v>
      </c>
      <c r="Q21" s="112">
        <v>215</v>
      </c>
    </row>
    <row r="22" spans="2:17" x14ac:dyDescent="0.25">
      <c r="B22" s="105">
        <v>213</v>
      </c>
      <c r="C22" s="98" t="s">
        <v>2333</v>
      </c>
      <c r="D22" s="110" t="s">
        <v>2650</v>
      </c>
      <c r="E22" s="111">
        <v>35</v>
      </c>
      <c r="F22" s="111">
        <v>44</v>
      </c>
      <c r="G22" s="98" t="s">
        <v>2651</v>
      </c>
      <c r="H22" s="110">
        <v>1</v>
      </c>
      <c r="I22" s="112">
        <v>43</v>
      </c>
      <c r="K22" s="26">
        <f t="shared" si="0"/>
        <v>13</v>
      </c>
      <c r="L22" s="34">
        <f>IF(K22="","",MAX(L$9:L21)+1)</f>
        <v>359</v>
      </c>
      <c r="M22" s="28">
        <f>IF(K22="","",IFERROR(INDEX(natjecanje!T$13:T$412,MATCH(B22,natjecanje!S$13:S$412,0)),""))</f>
        <v>236</v>
      </c>
      <c r="O22" s="105">
        <v>34</v>
      </c>
      <c r="P22" s="98" t="s">
        <v>2648</v>
      </c>
      <c r="Q22" s="112">
        <v>214</v>
      </c>
    </row>
    <row r="23" spans="2:17" x14ac:dyDescent="0.25">
      <c r="B23" s="105">
        <v>214</v>
      </c>
      <c r="C23" s="98" t="s">
        <v>2215</v>
      </c>
      <c r="D23" s="110" t="s">
        <v>2650</v>
      </c>
      <c r="E23" s="111">
        <v>17</v>
      </c>
      <c r="F23" s="111">
        <v>20</v>
      </c>
      <c r="G23" s="98" t="s">
        <v>2653</v>
      </c>
      <c r="H23" s="110">
        <v>1</v>
      </c>
      <c r="I23" s="112">
        <v>44</v>
      </c>
      <c r="K23" s="26">
        <f t="shared" si="0"/>
        <v>14</v>
      </c>
      <c r="L23" s="34">
        <f>IF(K23="","",MAX(L$9:L22)+1)</f>
        <v>360</v>
      </c>
      <c r="M23" s="28">
        <f>IF(K23="","",IFERROR(INDEX(natjecanje!T$13:T$412,MATCH(B23,natjecanje!S$13:S$412,0)),""))</f>
        <v>236</v>
      </c>
      <c r="O23" s="105">
        <v>35</v>
      </c>
      <c r="P23" s="98" t="s">
        <v>2253</v>
      </c>
      <c r="Q23" s="112">
        <v>202</v>
      </c>
    </row>
    <row r="24" spans="2:17" x14ac:dyDescent="0.25">
      <c r="B24" s="105">
        <v>215</v>
      </c>
      <c r="C24" s="98" t="s">
        <v>2108</v>
      </c>
      <c r="D24" s="110" t="s">
        <v>2650</v>
      </c>
      <c r="E24" s="111">
        <v>13</v>
      </c>
      <c r="F24" s="111">
        <v>16</v>
      </c>
      <c r="G24" s="98" t="s">
        <v>2653</v>
      </c>
      <c r="H24" s="110">
        <v>1</v>
      </c>
      <c r="I24" s="112">
        <v>45</v>
      </c>
      <c r="K24" s="26">
        <f t="shared" si="0"/>
        <v>15</v>
      </c>
      <c r="L24" s="34">
        <f>IF(K24="","",MAX(L$9:L23)+1)</f>
        <v>361</v>
      </c>
      <c r="M24" s="28">
        <f>IF(K24="","",IFERROR(INDEX(natjecanje!T$13:T$412,MATCH(B24,natjecanje!S$13:S$412,0)),""))</f>
        <v>237</v>
      </c>
      <c r="O24" s="105">
        <v>36</v>
      </c>
      <c r="P24" s="98" t="s">
        <v>2216</v>
      </c>
      <c r="Q24" s="112">
        <v>213</v>
      </c>
    </row>
    <row r="25" spans="2:17" x14ac:dyDescent="0.25">
      <c r="B25" s="105">
        <v>216</v>
      </c>
      <c r="C25" s="98" t="s">
        <v>2009</v>
      </c>
      <c r="D25" s="110" t="s">
        <v>2650</v>
      </c>
      <c r="E25" s="111">
        <v>7</v>
      </c>
      <c r="F25" s="111">
        <v>12</v>
      </c>
      <c r="G25" s="98" t="s">
        <v>2653</v>
      </c>
      <c r="H25" s="110">
        <v>1</v>
      </c>
      <c r="I25" s="112">
        <v>46</v>
      </c>
      <c r="K25" s="26">
        <f t="shared" si="0"/>
        <v>16</v>
      </c>
      <c r="L25" s="34">
        <f>IF(K25="","",MAX(L$9:L24)+1)</f>
        <v>362</v>
      </c>
      <c r="M25" s="28">
        <f>IF(K25="","",IFERROR(INDEX(natjecanje!T$13:T$412,MATCH(B25,natjecanje!S$13:S$412,0)),""))</f>
        <v>238</v>
      </c>
      <c r="O25" s="105">
        <v>37</v>
      </c>
      <c r="P25" s="98" t="s">
        <v>2464</v>
      </c>
      <c r="Q25" s="112">
        <v>212</v>
      </c>
    </row>
    <row r="26" spans="2:17" x14ac:dyDescent="0.25">
      <c r="B26" s="105">
        <v>291</v>
      </c>
      <c r="C26" s="98" t="s">
        <v>3801</v>
      </c>
      <c r="D26" s="110" t="s">
        <v>3808</v>
      </c>
      <c r="E26" s="111">
        <v>7</v>
      </c>
      <c r="F26" s="111">
        <v>99</v>
      </c>
      <c r="G26" s="98" t="s">
        <v>2649</v>
      </c>
      <c r="H26" s="110">
        <v>0</v>
      </c>
      <c r="I26" s="112">
        <v>291</v>
      </c>
      <c r="K26" s="26">
        <f t="shared" si="0"/>
        <v>17</v>
      </c>
      <c r="L26" s="34">
        <f>IF(K26="","",MAX(L$9:L25)+1)</f>
        <v>363</v>
      </c>
      <c r="M26" s="28">
        <f>IF(K26="","",IFERROR(INDEX(natjecanje!T$13:T$412,MATCH(B26,natjecanje!S$13:S$412,0)),""))</f>
        <v>239</v>
      </c>
      <c r="O26" s="105">
        <v>38</v>
      </c>
      <c r="P26" s="98" t="s">
        <v>2586</v>
      </c>
      <c r="Q26" s="112">
        <v>211</v>
      </c>
    </row>
    <row r="27" spans="2:17" x14ac:dyDescent="0.25">
      <c r="B27" s="105">
        <v>292</v>
      </c>
      <c r="C27" s="98" t="s">
        <v>3809</v>
      </c>
      <c r="D27" s="110" t="s">
        <v>3808</v>
      </c>
      <c r="E27" s="111">
        <v>7</v>
      </c>
      <c r="F27" s="111">
        <v>99</v>
      </c>
      <c r="G27" s="98" t="s">
        <v>2649</v>
      </c>
      <c r="H27" s="110">
        <v>0</v>
      </c>
      <c r="I27" s="112">
        <v>292</v>
      </c>
      <c r="K27" s="26">
        <f t="shared" si="0"/>
        <v>18</v>
      </c>
      <c r="L27" s="34">
        <f>IF(K27="","",MAX(L$9:L26)+1)</f>
        <v>364</v>
      </c>
      <c r="M27" s="28" t="str">
        <f>IF(K27="","",IFERROR(INDEX(natjecanje!T$13:T$412,MATCH(B27,natjecanje!S$13:S$412,0)),""))</f>
        <v/>
      </c>
      <c r="O27" s="105">
        <v>39</v>
      </c>
      <c r="P27" s="98" t="s">
        <v>2635</v>
      </c>
      <c r="Q27" s="112">
        <v>210</v>
      </c>
    </row>
    <row r="28" spans="2:17" x14ac:dyDescent="0.25">
      <c r="B28" s="105">
        <v>293</v>
      </c>
      <c r="C28" s="98" t="s">
        <v>3810</v>
      </c>
      <c r="D28" s="110" t="s">
        <v>3808</v>
      </c>
      <c r="E28" s="111">
        <v>7</v>
      </c>
      <c r="F28" s="111">
        <v>99</v>
      </c>
      <c r="G28" s="98" t="s">
        <v>2649</v>
      </c>
      <c r="H28" s="110">
        <v>0</v>
      </c>
      <c r="I28" s="112">
        <v>293</v>
      </c>
      <c r="K28" s="26">
        <f t="shared" si="0"/>
        <v>19</v>
      </c>
      <c r="L28" s="34">
        <f>IF(K28="","",MAX(L$9:L27)+1)</f>
        <v>365</v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>
        <v>294</v>
      </c>
      <c r="C29" s="98" t="s">
        <v>3811</v>
      </c>
      <c r="D29" s="110" t="s">
        <v>3808</v>
      </c>
      <c r="E29" s="111">
        <v>7</v>
      </c>
      <c r="F29" s="111">
        <v>99</v>
      </c>
      <c r="G29" s="98" t="s">
        <v>2649</v>
      </c>
      <c r="H29" s="110">
        <v>0</v>
      </c>
      <c r="I29" s="112">
        <v>294</v>
      </c>
      <c r="K29" s="26">
        <f t="shared" si="0"/>
        <v>20</v>
      </c>
      <c r="L29" s="34">
        <f>IF(K29="","",MAX(L$9:L28)+1)</f>
        <v>366</v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30" t="s">
        <v>68</v>
      </c>
      <c r="C2" s="332"/>
    </row>
    <row r="3" spans="2:3" ht="15.75" thickBot="1" x14ac:dyDescent="0.3"/>
    <row r="4" spans="2:3" ht="21.75" thickBot="1" x14ac:dyDescent="0.4">
      <c r="B4" s="339" t="s">
        <v>48</v>
      </c>
      <c r="C4" s="340"/>
    </row>
    <row r="5" spans="2:3" ht="15.75" thickBot="1" x14ac:dyDescent="0.3"/>
    <row r="6" spans="2:3" ht="110.25" customHeight="1" thickBot="1" x14ac:dyDescent="0.3">
      <c r="B6" s="353" t="s">
        <v>69</v>
      </c>
      <c r="C6" s="354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30" t="s">
        <v>84</v>
      </c>
      <c r="C2" s="331"/>
      <c r="D2" s="331"/>
      <c r="E2" s="332"/>
    </row>
    <row r="3" spans="2:5" ht="15.75" thickBot="1" x14ac:dyDescent="0.3"/>
    <row r="4" spans="2:5" ht="21.75" thickBot="1" x14ac:dyDescent="0.4">
      <c r="B4" s="339" t="s">
        <v>48</v>
      </c>
      <c r="C4" s="350"/>
      <c r="D4" s="350"/>
      <c r="E4" s="340"/>
    </row>
    <row r="5" spans="2:5" ht="15.75" thickBot="1" x14ac:dyDescent="0.3"/>
    <row r="6" spans="2:5" ht="91.5" customHeight="1" thickBot="1" x14ac:dyDescent="0.3">
      <c r="B6" s="353" t="s">
        <v>223</v>
      </c>
      <c r="C6" s="355"/>
      <c r="D6" s="355"/>
      <c r="E6" s="354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19" workbookViewId="0">
      <selection activeCell="T43" sqref="T43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309</v>
      </c>
      <c r="C2" s="155" t="s">
        <v>310</v>
      </c>
      <c r="D2" s="155" t="s">
        <v>311</v>
      </c>
      <c r="E2" s="155" t="s">
        <v>312</v>
      </c>
      <c r="F2" s="155" t="s">
        <v>313</v>
      </c>
      <c r="G2" s="155" t="s">
        <v>314</v>
      </c>
      <c r="H2" s="155" t="s">
        <v>315</v>
      </c>
      <c r="I2" s="155" t="s">
        <v>316</v>
      </c>
      <c r="J2" s="155" t="s">
        <v>317</v>
      </c>
      <c r="K2" s="155" t="s">
        <v>318</v>
      </c>
      <c r="L2" s="155" t="s">
        <v>319</v>
      </c>
      <c r="M2" s="155" t="s">
        <v>320</v>
      </c>
      <c r="N2" s="155" t="s">
        <v>321</v>
      </c>
      <c r="O2" s="155" t="s">
        <v>322</v>
      </c>
      <c r="P2" s="155" t="s">
        <v>323</v>
      </c>
      <c r="Q2" s="155" t="s">
        <v>324</v>
      </c>
      <c r="R2" s="155" t="s">
        <v>325</v>
      </c>
      <c r="S2" s="155" t="s">
        <v>326</v>
      </c>
      <c r="T2" s="155" t="s">
        <v>327</v>
      </c>
      <c r="U2" s="155" t="s">
        <v>328</v>
      </c>
      <c r="V2" s="155" t="s">
        <v>329</v>
      </c>
      <c r="W2" s="155" t="s">
        <v>330</v>
      </c>
      <c r="X2" s="155" t="s">
        <v>331</v>
      </c>
      <c r="Y2" s="155" t="s">
        <v>332</v>
      </c>
      <c r="Z2" s="155" t="s">
        <v>333</v>
      </c>
      <c r="AA2" s="155" t="s">
        <v>334</v>
      </c>
      <c r="AB2" s="155" t="s">
        <v>335</v>
      </c>
      <c r="AC2" s="155" t="s">
        <v>336</v>
      </c>
      <c r="AD2" s="155" t="s">
        <v>337</v>
      </c>
      <c r="AE2" s="155" t="s">
        <v>338</v>
      </c>
      <c r="AF2" s="155" t="s">
        <v>324</v>
      </c>
      <c r="AG2" s="155" t="s">
        <v>339</v>
      </c>
      <c r="AH2" s="155" t="s">
        <v>340</v>
      </c>
      <c r="AI2" s="155" t="s">
        <v>341</v>
      </c>
      <c r="AJ2" s="155" t="s">
        <v>342</v>
      </c>
      <c r="AK2" s="155" t="s">
        <v>343</v>
      </c>
      <c r="AL2" s="155" t="s">
        <v>344</v>
      </c>
      <c r="AM2" s="155" t="s">
        <v>345</v>
      </c>
      <c r="AN2" s="155" t="s">
        <v>346</v>
      </c>
      <c r="AO2" s="155" t="s">
        <v>347</v>
      </c>
      <c r="AP2" s="155" t="s">
        <v>38</v>
      </c>
      <c r="AQ2" s="155" t="s">
        <v>39</v>
      </c>
      <c r="AR2" s="155" t="s">
        <v>348</v>
      </c>
      <c r="AS2" s="155" t="s">
        <v>349</v>
      </c>
      <c r="AT2" s="155" t="s">
        <v>350</v>
      </c>
      <c r="AU2" s="155" t="s">
        <v>351</v>
      </c>
      <c r="AV2" s="155" t="s">
        <v>352</v>
      </c>
      <c r="AW2" s="155" t="s">
        <v>353</v>
      </c>
      <c r="AX2" s="155" t="s">
        <v>354</v>
      </c>
      <c r="AY2" s="155" t="s">
        <v>355</v>
      </c>
      <c r="AZ2" s="155" t="s">
        <v>356</v>
      </c>
      <c r="BA2" s="155" t="s">
        <v>357</v>
      </c>
      <c r="BB2" s="155" t="s">
        <v>358</v>
      </c>
      <c r="BC2" s="155" t="s">
        <v>359</v>
      </c>
      <c r="BD2" s="155" t="s">
        <v>360</v>
      </c>
      <c r="BE2" s="155" t="s">
        <v>361</v>
      </c>
      <c r="BF2" s="155" t="s">
        <v>362</v>
      </c>
      <c r="BG2" s="155" t="s">
        <v>363</v>
      </c>
      <c r="BH2" s="155" t="s">
        <v>364</v>
      </c>
      <c r="BI2" s="155" t="s">
        <v>365</v>
      </c>
      <c r="BJ2" s="155" t="s">
        <v>366</v>
      </c>
      <c r="BK2" s="155" t="s">
        <v>367</v>
      </c>
      <c r="BL2" s="155" t="s">
        <v>368</v>
      </c>
      <c r="BM2" s="155" t="s">
        <v>369</v>
      </c>
      <c r="BN2" s="155" t="s">
        <v>370</v>
      </c>
      <c r="BO2" s="155" t="s">
        <v>371</v>
      </c>
      <c r="BP2" s="155" t="s">
        <v>372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373</v>
      </c>
      <c r="C3" s="131" t="s">
        <v>374</v>
      </c>
      <c r="D3" s="131" t="s">
        <v>375</v>
      </c>
      <c r="E3" s="131" t="s">
        <v>376</v>
      </c>
      <c r="F3" s="131" t="s">
        <v>377</v>
      </c>
      <c r="G3" s="131"/>
      <c r="H3" s="131" t="s">
        <v>378</v>
      </c>
      <c r="I3" s="131"/>
      <c r="J3" s="131" t="s">
        <v>379</v>
      </c>
      <c r="K3" s="131" t="s">
        <v>380</v>
      </c>
      <c r="L3" s="131" t="s">
        <v>381</v>
      </c>
      <c r="M3" s="131" t="s">
        <v>382</v>
      </c>
      <c r="N3" s="131" t="s">
        <v>379</v>
      </c>
      <c r="O3" s="131" t="s">
        <v>383</v>
      </c>
      <c r="P3" s="131" t="s">
        <v>384</v>
      </c>
      <c r="Q3" s="131" t="s">
        <v>385</v>
      </c>
      <c r="R3" s="131" t="s">
        <v>386</v>
      </c>
      <c r="S3" s="131" t="s">
        <v>308</v>
      </c>
      <c r="T3" s="131" t="s">
        <v>387</v>
      </c>
      <c r="U3" s="131" t="s">
        <v>387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379</v>
      </c>
      <c r="AL3" s="131" t="s">
        <v>388</v>
      </c>
      <c r="AM3" s="131" t="s">
        <v>379</v>
      </c>
      <c r="AN3" s="131" t="s">
        <v>389</v>
      </c>
      <c r="AO3" s="131" t="s">
        <v>387</v>
      </c>
      <c r="AP3" s="131" t="s">
        <v>390</v>
      </c>
      <c r="AQ3" s="131" t="s">
        <v>391</v>
      </c>
      <c r="AR3" s="131" t="s">
        <v>392</v>
      </c>
      <c r="AS3" s="131" t="s">
        <v>393</v>
      </c>
      <c r="AT3" s="131"/>
      <c r="AU3" s="131" t="s">
        <v>381</v>
      </c>
      <c r="AV3" s="131" t="s">
        <v>394</v>
      </c>
      <c r="AW3" s="131" t="s">
        <v>395</v>
      </c>
      <c r="AX3" s="131" t="s">
        <v>396</v>
      </c>
      <c r="AY3" s="131" t="s">
        <v>397</v>
      </c>
      <c r="AZ3" s="131" t="s">
        <v>398</v>
      </c>
      <c r="BA3" s="131" t="s">
        <v>399</v>
      </c>
      <c r="BB3" s="131" t="s">
        <v>400</v>
      </c>
      <c r="BC3" s="131" t="s">
        <v>401</v>
      </c>
      <c r="BD3" s="131" t="s">
        <v>402</v>
      </c>
      <c r="BE3" s="131" t="s">
        <v>403</v>
      </c>
      <c r="BF3" s="131" t="s">
        <v>404</v>
      </c>
      <c r="BG3" s="131" t="s">
        <v>405</v>
      </c>
      <c r="BH3" s="131" t="s">
        <v>406</v>
      </c>
      <c r="BI3" s="131" t="s">
        <v>407</v>
      </c>
      <c r="BJ3" s="131" t="s">
        <v>408</v>
      </c>
      <c r="BK3" s="131" t="s">
        <v>409</v>
      </c>
      <c r="BL3" s="131" t="s">
        <v>396</v>
      </c>
      <c r="BM3" s="131" t="s">
        <v>410</v>
      </c>
      <c r="BN3" s="131" t="s">
        <v>411</v>
      </c>
      <c r="BO3" s="131" t="s">
        <v>412</v>
      </c>
      <c r="BP3" s="131" t="s">
        <v>413</v>
      </c>
      <c r="BQ3" s="131" t="s">
        <v>414</v>
      </c>
      <c r="BR3" s="131" t="s">
        <v>415</v>
      </c>
      <c r="BS3" s="131" t="s">
        <v>416</v>
      </c>
      <c r="BT3" s="131" t="s">
        <v>417</v>
      </c>
      <c r="BU3" s="131" t="s">
        <v>418</v>
      </c>
      <c r="BV3" s="131" t="s">
        <v>419</v>
      </c>
      <c r="BW3" s="131" t="s">
        <v>420</v>
      </c>
      <c r="BX3" s="131" t="s">
        <v>421</v>
      </c>
      <c r="BY3" s="131" t="s">
        <v>422</v>
      </c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423</v>
      </c>
      <c r="C4" s="130" t="s">
        <v>424</v>
      </c>
      <c r="D4" s="130" t="s">
        <v>425</v>
      </c>
      <c r="E4" s="130" t="s">
        <v>426</v>
      </c>
      <c r="F4" s="130" t="s">
        <v>427</v>
      </c>
      <c r="H4" s="130" t="s">
        <v>378</v>
      </c>
      <c r="J4" s="130" t="s">
        <v>379</v>
      </c>
      <c r="K4" s="130" t="s">
        <v>428</v>
      </c>
      <c r="L4" s="130" t="s">
        <v>429</v>
      </c>
      <c r="M4" s="130" t="s">
        <v>430</v>
      </c>
      <c r="N4" s="130" t="s">
        <v>379</v>
      </c>
      <c r="O4" s="130" t="s">
        <v>431</v>
      </c>
      <c r="P4" s="130" t="s">
        <v>432</v>
      </c>
      <c r="Q4" s="130" t="s">
        <v>432</v>
      </c>
      <c r="R4" s="130" t="s">
        <v>386</v>
      </c>
      <c r="S4" s="130" t="s">
        <v>308</v>
      </c>
      <c r="T4" s="130" t="s">
        <v>387</v>
      </c>
      <c r="U4" s="130" t="s">
        <v>387</v>
      </c>
      <c r="AK4" s="130" t="s">
        <v>379</v>
      </c>
      <c r="AL4" s="130" t="s">
        <v>388</v>
      </c>
      <c r="AM4" s="130" t="s">
        <v>379</v>
      </c>
      <c r="AN4" s="130" t="s">
        <v>389</v>
      </c>
      <c r="AO4" s="130" t="s">
        <v>387</v>
      </c>
      <c r="AP4" s="130" t="s">
        <v>390</v>
      </c>
      <c r="AQ4" s="130" t="s">
        <v>391</v>
      </c>
      <c r="AR4" s="130" t="s">
        <v>392</v>
      </c>
      <c r="AS4" s="130" t="s">
        <v>433</v>
      </c>
      <c r="AU4" s="130" t="s">
        <v>429</v>
      </c>
      <c r="AV4" s="130" t="s">
        <v>394</v>
      </c>
      <c r="AW4" s="130" t="s">
        <v>395</v>
      </c>
      <c r="AX4" s="130" t="s">
        <v>396</v>
      </c>
      <c r="AY4" s="130" t="s">
        <v>434</v>
      </c>
      <c r="AZ4" s="130" t="s">
        <v>398</v>
      </c>
      <c r="BA4" s="130" t="s">
        <v>435</v>
      </c>
      <c r="BB4" s="130" t="s">
        <v>400</v>
      </c>
      <c r="BC4" s="130" t="s">
        <v>436</v>
      </c>
      <c r="BD4" s="130" t="s">
        <v>402</v>
      </c>
      <c r="BE4" s="130" t="s">
        <v>437</v>
      </c>
      <c r="BF4" s="130" t="s">
        <v>404</v>
      </c>
      <c r="BG4" s="130" t="s">
        <v>438</v>
      </c>
      <c r="BH4" s="130" t="s">
        <v>406</v>
      </c>
      <c r="BI4" s="130" t="s">
        <v>439</v>
      </c>
      <c r="BJ4" s="130" t="s">
        <v>408</v>
      </c>
      <c r="BK4" s="130" t="s">
        <v>440</v>
      </c>
      <c r="BL4" s="130" t="s">
        <v>396</v>
      </c>
      <c r="BM4" s="130" t="s">
        <v>441</v>
      </c>
      <c r="BN4" s="130" t="s">
        <v>411</v>
      </c>
      <c r="BO4" s="130" t="s">
        <v>442</v>
      </c>
      <c r="BP4" s="130" t="s">
        <v>413</v>
      </c>
      <c r="BQ4" s="130" t="s">
        <v>443</v>
      </c>
      <c r="BR4" s="130" t="s">
        <v>415</v>
      </c>
      <c r="BS4" s="130" t="s">
        <v>444</v>
      </c>
      <c r="BT4" s="130" t="s">
        <v>417</v>
      </c>
      <c r="BU4" s="130" t="s">
        <v>445</v>
      </c>
      <c r="BV4" s="130" t="s">
        <v>419</v>
      </c>
      <c r="BW4" s="130" t="s">
        <v>446</v>
      </c>
      <c r="BX4" s="130" t="s">
        <v>421</v>
      </c>
      <c r="BY4" s="130" t="s">
        <v>447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448</v>
      </c>
      <c r="C5" s="130" t="s">
        <v>449</v>
      </c>
      <c r="D5" s="130" t="s">
        <v>450</v>
      </c>
      <c r="E5" s="130" t="s">
        <v>451</v>
      </c>
      <c r="F5" s="130" t="s">
        <v>452</v>
      </c>
      <c r="H5" s="130" t="s">
        <v>378</v>
      </c>
      <c r="J5" s="130" t="s">
        <v>379</v>
      </c>
      <c r="K5" s="130" t="s">
        <v>453</v>
      </c>
      <c r="L5" s="130" t="s">
        <v>454</v>
      </c>
      <c r="M5" s="130" t="s">
        <v>455</v>
      </c>
      <c r="N5" s="130" t="s">
        <v>379</v>
      </c>
      <c r="O5" s="130" t="s">
        <v>383</v>
      </c>
      <c r="P5" s="130" t="s">
        <v>384</v>
      </c>
      <c r="Q5" s="130" t="s">
        <v>385</v>
      </c>
      <c r="R5" s="130" t="s">
        <v>386</v>
      </c>
      <c r="S5" s="130" t="s">
        <v>308</v>
      </c>
      <c r="T5" s="130" t="s">
        <v>387</v>
      </c>
      <c r="U5" s="130" t="s">
        <v>387</v>
      </c>
      <c r="AK5" s="130" t="s">
        <v>379</v>
      </c>
      <c r="AL5" s="130" t="s">
        <v>388</v>
      </c>
      <c r="AM5" s="130" t="s">
        <v>379</v>
      </c>
      <c r="AN5" s="130" t="s">
        <v>389</v>
      </c>
      <c r="AO5" s="130" t="s">
        <v>387</v>
      </c>
      <c r="AP5" s="130" t="s">
        <v>390</v>
      </c>
      <c r="AQ5" s="130" t="s">
        <v>391</v>
      </c>
      <c r="AR5" s="130" t="s">
        <v>392</v>
      </c>
      <c r="AS5" s="130" t="s">
        <v>389</v>
      </c>
      <c r="AU5" s="130" t="s">
        <v>454</v>
      </c>
      <c r="AV5" s="130" t="s">
        <v>394</v>
      </c>
      <c r="AW5" s="130" t="s">
        <v>395</v>
      </c>
      <c r="AX5" s="130" t="s">
        <v>396</v>
      </c>
      <c r="AY5" s="130" t="s">
        <v>456</v>
      </c>
      <c r="AZ5" s="130" t="s">
        <v>398</v>
      </c>
      <c r="BA5" s="130" t="s">
        <v>457</v>
      </c>
      <c r="BB5" s="130" t="s">
        <v>400</v>
      </c>
      <c r="BC5" s="130" t="s">
        <v>458</v>
      </c>
      <c r="BD5" s="130" t="s">
        <v>402</v>
      </c>
      <c r="BE5" s="130" t="s">
        <v>459</v>
      </c>
      <c r="BF5" s="130" t="s">
        <v>404</v>
      </c>
      <c r="BG5" s="130" t="s">
        <v>460</v>
      </c>
      <c r="BH5" s="130" t="s">
        <v>406</v>
      </c>
      <c r="BI5" s="130" t="s">
        <v>461</v>
      </c>
      <c r="BJ5" s="130" t="s">
        <v>408</v>
      </c>
      <c r="BK5" s="130" t="s">
        <v>442</v>
      </c>
      <c r="BL5" s="130" t="s">
        <v>396</v>
      </c>
      <c r="BM5" s="130" t="s">
        <v>462</v>
      </c>
      <c r="BN5" s="130" t="s">
        <v>411</v>
      </c>
      <c r="BO5" s="130" t="s">
        <v>463</v>
      </c>
      <c r="BP5" s="130" t="s">
        <v>413</v>
      </c>
      <c r="BQ5" s="130" t="s">
        <v>464</v>
      </c>
      <c r="BR5" s="130" t="s">
        <v>415</v>
      </c>
      <c r="BS5" s="130" t="s">
        <v>465</v>
      </c>
      <c r="BT5" s="130" t="s">
        <v>417</v>
      </c>
      <c r="BU5" s="130" t="s">
        <v>466</v>
      </c>
      <c r="BV5" s="130" t="s">
        <v>419</v>
      </c>
      <c r="BW5" s="130" t="s">
        <v>467</v>
      </c>
      <c r="BX5" s="130" t="s">
        <v>421</v>
      </c>
      <c r="BY5" s="130" t="s">
        <v>468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469</v>
      </c>
      <c r="C6" s="130" t="s">
        <v>470</v>
      </c>
      <c r="D6" s="130" t="s">
        <v>471</v>
      </c>
      <c r="E6" s="130" t="s">
        <v>451</v>
      </c>
      <c r="F6" s="130" t="s">
        <v>472</v>
      </c>
      <c r="H6" s="130" t="s">
        <v>378</v>
      </c>
      <c r="J6" s="130" t="s">
        <v>379</v>
      </c>
      <c r="K6" s="130" t="s">
        <v>473</v>
      </c>
      <c r="L6" s="130" t="s">
        <v>474</v>
      </c>
      <c r="M6" s="130" t="s">
        <v>475</v>
      </c>
      <c r="N6" s="130" t="s">
        <v>379</v>
      </c>
      <c r="O6" s="130" t="s">
        <v>383</v>
      </c>
      <c r="P6" s="130" t="s">
        <v>384</v>
      </c>
      <c r="Q6" s="130" t="s">
        <v>385</v>
      </c>
      <c r="R6" s="130" t="s">
        <v>386</v>
      </c>
      <c r="S6" s="130" t="s">
        <v>308</v>
      </c>
      <c r="T6" s="130" t="s">
        <v>387</v>
      </c>
      <c r="U6" s="130" t="s">
        <v>387</v>
      </c>
      <c r="AK6" s="130" t="s">
        <v>379</v>
      </c>
      <c r="AL6" s="130" t="s">
        <v>388</v>
      </c>
      <c r="AM6" s="130" t="s">
        <v>379</v>
      </c>
      <c r="AN6" s="130" t="s">
        <v>389</v>
      </c>
      <c r="AO6" s="130" t="s">
        <v>387</v>
      </c>
      <c r="AP6" s="130" t="s">
        <v>390</v>
      </c>
      <c r="AQ6" s="130" t="s">
        <v>391</v>
      </c>
      <c r="AR6" s="130" t="s">
        <v>392</v>
      </c>
      <c r="AS6" s="130" t="s">
        <v>476</v>
      </c>
      <c r="AU6" s="130" t="s">
        <v>474</v>
      </c>
      <c r="AV6" s="130" t="s">
        <v>394</v>
      </c>
      <c r="AW6" s="130" t="s">
        <v>395</v>
      </c>
      <c r="AX6" s="130" t="s">
        <v>396</v>
      </c>
      <c r="AY6" s="130" t="s">
        <v>477</v>
      </c>
      <c r="AZ6" s="130" t="s">
        <v>398</v>
      </c>
      <c r="BA6" s="130" t="s">
        <v>478</v>
      </c>
      <c r="BB6" s="130" t="s">
        <v>400</v>
      </c>
      <c r="BC6" s="130" t="s">
        <v>479</v>
      </c>
      <c r="BD6" s="130" t="s">
        <v>402</v>
      </c>
      <c r="BE6" s="130" t="s">
        <v>480</v>
      </c>
      <c r="BF6" s="130" t="s">
        <v>404</v>
      </c>
      <c r="BG6" s="130" t="s">
        <v>481</v>
      </c>
      <c r="BH6" s="130" t="s">
        <v>406</v>
      </c>
      <c r="BI6" s="130" t="s">
        <v>482</v>
      </c>
      <c r="BJ6" s="130" t="s">
        <v>408</v>
      </c>
      <c r="BK6" s="130" t="s">
        <v>483</v>
      </c>
      <c r="BL6" s="130" t="s">
        <v>396</v>
      </c>
      <c r="BM6" s="130" t="s">
        <v>484</v>
      </c>
      <c r="BN6" s="130" t="s">
        <v>411</v>
      </c>
      <c r="BO6" s="130" t="s">
        <v>485</v>
      </c>
      <c r="BP6" s="130" t="s">
        <v>413</v>
      </c>
      <c r="BQ6" s="130" t="s">
        <v>486</v>
      </c>
      <c r="BR6" s="130" t="s">
        <v>415</v>
      </c>
      <c r="BS6" s="130" t="s">
        <v>487</v>
      </c>
      <c r="BT6" s="130" t="s">
        <v>417</v>
      </c>
      <c r="BU6" s="130" t="s">
        <v>488</v>
      </c>
      <c r="BV6" s="130" t="s">
        <v>419</v>
      </c>
      <c r="BW6" s="130" t="s">
        <v>489</v>
      </c>
      <c r="BX6" s="130" t="s">
        <v>421</v>
      </c>
      <c r="BY6" s="130" t="s">
        <v>490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491</v>
      </c>
      <c r="C7" s="130" t="s">
        <v>492</v>
      </c>
      <c r="D7" s="130" t="s">
        <v>493</v>
      </c>
      <c r="E7" s="130" t="s">
        <v>494</v>
      </c>
      <c r="F7" s="130" t="s">
        <v>495</v>
      </c>
      <c r="H7" s="130" t="s">
        <v>378</v>
      </c>
      <c r="J7" s="130" t="s">
        <v>379</v>
      </c>
      <c r="K7" s="130" t="s">
        <v>460</v>
      </c>
      <c r="L7" s="130" t="s">
        <v>496</v>
      </c>
      <c r="M7" s="130" t="s">
        <v>497</v>
      </c>
      <c r="N7" s="130" t="s">
        <v>379</v>
      </c>
      <c r="O7" s="130" t="s">
        <v>433</v>
      </c>
      <c r="P7" s="130" t="s">
        <v>498</v>
      </c>
      <c r="Q7" s="130" t="s">
        <v>499</v>
      </c>
      <c r="R7" s="130" t="s">
        <v>386</v>
      </c>
      <c r="S7" s="130" t="s">
        <v>308</v>
      </c>
      <c r="T7" s="130" t="s">
        <v>387</v>
      </c>
      <c r="U7" s="130" t="s">
        <v>387</v>
      </c>
      <c r="AK7" s="130" t="s">
        <v>379</v>
      </c>
      <c r="AL7" s="130" t="s">
        <v>388</v>
      </c>
      <c r="AM7" s="130" t="s">
        <v>379</v>
      </c>
      <c r="AN7" s="130" t="s">
        <v>389</v>
      </c>
      <c r="AO7" s="130" t="s">
        <v>387</v>
      </c>
      <c r="AP7" s="130" t="s">
        <v>390</v>
      </c>
      <c r="AQ7" s="130" t="s">
        <v>391</v>
      </c>
      <c r="AR7" s="130" t="s">
        <v>392</v>
      </c>
      <c r="AS7" s="130" t="s">
        <v>383</v>
      </c>
      <c r="AU7" s="130" t="s">
        <v>496</v>
      </c>
      <c r="AV7" s="130" t="s">
        <v>394</v>
      </c>
      <c r="AW7" s="130" t="s">
        <v>395</v>
      </c>
      <c r="AX7" s="130" t="s">
        <v>396</v>
      </c>
      <c r="AY7" s="130" t="s">
        <v>500</v>
      </c>
      <c r="AZ7" s="130" t="s">
        <v>398</v>
      </c>
      <c r="BA7" s="130" t="s">
        <v>501</v>
      </c>
      <c r="BB7" s="130" t="s">
        <v>400</v>
      </c>
      <c r="BC7" s="130" t="s">
        <v>502</v>
      </c>
      <c r="BD7" s="130" t="s">
        <v>402</v>
      </c>
      <c r="BE7" s="130" t="s">
        <v>503</v>
      </c>
      <c r="BF7" s="130" t="s">
        <v>404</v>
      </c>
      <c r="BG7" s="130" t="s">
        <v>504</v>
      </c>
      <c r="BH7" s="130" t="s">
        <v>406</v>
      </c>
      <c r="BI7" s="130" t="s">
        <v>505</v>
      </c>
      <c r="BJ7" s="130" t="s">
        <v>408</v>
      </c>
      <c r="BK7" s="130" t="s">
        <v>506</v>
      </c>
      <c r="BL7" s="130" t="s">
        <v>396</v>
      </c>
      <c r="BM7" s="130" t="s">
        <v>507</v>
      </c>
      <c r="BN7" s="130" t="s">
        <v>411</v>
      </c>
      <c r="BO7" s="130" t="s">
        <v>508</v>
      </c>
      <c r="BP7" s="130" t="s">
        <v>413</v>
      </c>
      <c r="BQ7" s="130" t="s">
        <v>509</v>
      </c>
      <c r="BR7" s="130" t="s">
        <v>415</v>
      </c>
      <c r="BS7" s="130" t="s">
        <v>510</v>
      </c>
      <c r="BT7" s="130" t="s">
        <v>417</v>
      </c>
      <c r="BU7" s="130" t="s">
        <v>511</v>
      </c>
      <c r="BV7" s="130" t="s">
        <v>419</v>
      </c>
      <c r="BW7" s="130" t="s">
        <v>512</v>
      </c>
      <c r="BX7" s="130" t="s">
        <v>421</v>
      </c>
      <c r="BY7" s="130" t="s">
        <v>513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514</v>
      </c>
      <c r="C8" s="130" t="s">
        <v>515</v>
      </c>
      <c r="D8" s="130" t="s">
        <v>516</v>
      </c>
      <c r="E8" s="130" t="s">
        <v>517</v>
      </c>
      <c r="F8" s="130" t="s">
        <v>518</v>
      </c>
      <c r="H8" s="130" t="s">
        <v>378</v>
      </c>
      <c r="J8" s="130" t="s">
        <v>379</v>
      </c>
      <c r="K8" s="130" t="s">
        <v>519</v>
      </c>
      <c r="L8" s="130" t="s">
        <v>520</v>
      </c>
      <c r="M8" s="130" t="s">
        <v>521</v>
      </c>
      <c r="N8" s="130" t="s">
        <v>379</v>
      </c>
      <c r="O8" s="130" t="s">
        <v>522</v>
      </c>
      <c r="P8" s="130" t="s">
        <v>523</v>
      </c>
      <c r="Q8" s="130" t="s">
        <v>524</v>
      </c>
      <c r="R8" s="130" t="s">
        <v>386</v>
      </c>
      <c r="S8" s="130" t="s">
        <v>308</v>
      </c>
      <c r="T8" s="130" t="s">
        <v>387</v>
      </c>
      <c r="U8" s="130" t="s">
        <v>387</v>
      </c>
      <c r="AK8" s="130" t="s">
        <v>379</v>
      </c>
      <c r="AL8" s="130" t="s">
        <v>388</v>
      </c>
      <c r="AM8" s="130" t="s">
        <v>379</v>
      </c>
      <c r="AN8" s="130" t="s">
        <v>389</v>
      </c>
      <c r="AO8" s="130" t="s">
        <v>387</v>
      </c>
      <c r="AP8" s="130" t="s">
        <v>390</v>
      </c>
      <c r="AQ8" s="130" t="s">
        <v>391</v>
      </c>
      <c r="AR8" s="130" t="s">
        <v>392</v>
      </c>
      <c r="AS8" s="130" t="s">
        <v>522</v>
      </c>
      <c r="AU8" s="130" t="s">
        <v>520</v>
      </c>
      <c r="AV8" s="130" t="s">
        <v>394</v>
      </c>
      <c r="AW8" s="130" t="s">
        <v>395</v>
      </c>
      <c r="AX8" s="130" t="s">
        <v>396</v>
      </c>
      <c r="AY8" s="130" t="s">
        <v>525</v>
      </c>
      <c r="AZ8" s="130" t="s">
        <v>398</v>
      </c>
      <c r="BA8" s="130" t="s">
        <v>526</v>
      </c>
      <c r="BB8" s="130" t="s">
        <v>400</v>
      </c>
      <c r="BC8" s="130" t="s">
        <v>527</v>
      </c>
      <c r="BD8" s="130" t="s">
        <v>402</v>
      </c>
      <c r="BE8" s="130" t="s">
        <v>528</v>
      </c>
      <c r="BF8" s="130" t="s">
        <v>404</v>
      </c>
      <c r="BG8" s="130" t="s">
        <v>529</v>
      </c>
      <c r="BH8" s="130" t="s">
        <v>406</v>
      </c>
      <c r="BI8" s="130" t="s">
        <v>530</v>
      </c>
      <c r="BJ8" s="130" t="s">
        <v>408</v>
      </c>
      <c r="BK8" s="130" t="s">
        <v>531</v>
      </c>
      <c r="BL8" s="130" t="s">
        <v>396</v>
      </c>
      <c r="BM8" s="130" t="s">
        <v>532</v>
      </c>
      <c r="BN8" s="130" t="s">
        <v>411</v>
      </c>
      <c r="BO8" s="130" t="s">
        <v>533</v>
      </c>
      <c r="BP8" s="130" t="s">
        <v>413</v>
      </c>
      <c r="BQ8" s="130" t="s">
        <v>534</v>
      </c>
      <c r="BR8" s="130" t="s">
        <v>415</v>
      </c>
      <c r="BS8" s="130" t="s">
        <v>535</v>
      </c>
      <c r="BT8" s="130" t="s">
        <v>417</v>
      </c>
      <c r="BU8" s="130" t="s">
        <v>536</v>
      </c>
      <c r="BV8" s="130" t="s">
        <v>419</v>
      </c>
      <c r="BW8" s="130" t="s">
        <v>537</v>
      </c>
      <c r="BX8" s="130" t="s">
        <v>421</v>
      </c>
      <c r="BY8" s="130" t="s">
        <v>538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393</v>
      </c>
      <c r="C9" s="130" t="s">
        <v>539</v>
      </c>
      <c r="D9" s="130" t="s">
        <v>540</v>
      </c>
      <c r="E9" s="130" t="s">
        <v>541</v>
      </c>
      <c r="F9" s="130" t="s">
        <v>542</v>
      </c>
      <c r="H9" s="130" t="s">
        <v>378</v>
      </c>
      <c r="J9" s="130" t="s">
        <v>379</v>
      </c>
      <c r="K9" s="130" t="s">
        <v>543</v>
      </c>
      <c r="L9" s="130" t="s">
        <v>544</v>
      </c>
      <c r="M9" s="130" t="s">
        <v>545</v>
      </c>
      <c r="N9" s="130" t="s">
        <v>379</v>
      </c>
      <c r="S9" s="130" t="s">
        <v>308</v>
      </c>
      <c r="T9" s="130" t="s">
        <v>387</v>
      </c>
      <c r="U9" s="130" t="s">
        <v>387</v>
      </c>
      <c r="AK9" s="130" t="s">
        <v>379</v>
      </c>
      <c r="AL9" s="130" t="s">
        <v>388</v>
      </c>
      <c r="AM9" s="130" t="s">
        <v>379</v>
      </c>
      <c r="AN9" s="130" t="s">
        <v>389</v>
      </c>
      <c r="AO9" s="130" t="s">
        <v>387</v>
      </c>
      <c r="AP9" s="130" t="s">
        <v>390</v>
      </c>
      <c r="AQ9" s="130" t="s">
        <v>391</v>
      </c>
      <c r="AR9" s="130" t="s">
        <v>392</v>
      </c>
      <c r="AS9" s="130" t="s">
        <v>546</v>
      </c>
      <c r="AU9" s="130" t="s">
        <v>544</v>
      </c>
      <c r="AV9" s="130" t="s">
        <v>394</v>
      </c>
      <c r="AW9" s="130" t="s">
        <v>395</v>
      </c>
      <c r="AX9" s="130" t="s">
        <v>396</v>
      </c>
      <c r="AY9" s="130" t="s">
        <v>547</v>
      </c>
      <c r="AZ9" s="130" t="s">
        <v>398</v>
      </c>
      <c r="BA9" s="130" t="s">
        <v>548</v>
      </c>
      <c r="BB9" s="130" t="s">
        <v>400</v>
      </c>
      <c r="BC9" s="130" t="s">
        <v>549</v>
      </c>
      <c r="BD9" s="130" t="s">
        <v>402</v>
      </c>
      <c r="BE9" s="130" t="s">
        <v>550</v>
      </c>
      <c r="BF9" s="130" t="s">
        <v>404</v>
      </c>
      <c r="BG9" s="130" t="s">
        <v>551</v>
      </c>
      <c r="BH9" s="130" t="s">
        <v>406</v>
      </c>
      <c r="BI9" s="130" t="s">
        <v>552</v>
      </c>
      <c r="BJ9" s="130" t="s">
        <v>408</v>
      </c>
      <c r="BK9" s="130" t="s">
        <v>553</v>
      </c>
      <c r="BL9" s="130" t="s">
        <v>396</v>
      </c>
      <c r="BM9" s="130" t="s">
        <v>554</v>
      </c>
      <c r="BN9" s="130" t="s">
        <v>411</v>
      </c>
      <c r="BO9" s="130" t="s">
        <v>555</v>
      </c>
      <c r="BP9" s="130" t="s">
        <v>413</v>
      </c>
      <c r="BQ9" s="130" t="s">
        <v>556</v>
      </c>
      <c r="BR9" s="130" t="s">
        <v>415</v>
      </c>
      <c r="BS9" s="130" t="s">
        <v>557</v>
      </c>
      <c r="BT9" s="130" t="s">
        <v>417</v>
      </c>
      <c r="BU9" s="130" t="s">
        <v>558</v>
      </c>
      <c r="BV9" s="130" t="s">
        <v>419</v>
      </c>
      <c r="BW9" s="130" t="s">
        <v>559</v>
      </c>
      <c r="BX9" s="130" t="s">
        <v>421</v>
      </c>
      <c r="BY9" s="130" t="s">
        <v>560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561</v>
      </c>
      <c r="C10" s="130" t="s">
        <v>562</v>
      </c>
      <c r="D10" s="130" t="s">
        <v>402</v>
      </c>
      <c r="E10" s="130" t="s">
        <v>563</v>
      </c>
      <c r="F10" s="130" t="s">
        <v>564</v>
      </c>
      <c r="H10" s="130" t="s">
        <v>378</v>
      </c>
      <c r="J10" s="130" t="s">
        <v>379</v>
      </c>
      <c r="K10" s="130" t="s">
        <v>565</v>
      </c>
      <c r="L10" s="130" t="s">
        <v>566</v>
      </c>
      <c r="M10" s="130" t="s">
        <v>545</v>
      </c>
      <c r="N10" s="130" t="s">
        <v>379</v>
      </c>
      <c r="O10" s="130" t="s">
        <v>431</v>
      </c>
      <c r="P10" s="130" t="s">
        <v>432</v>
      </c>
      <c r="Q10" s="130" t="s">
        <v>432</v>
      </c>
      <c r="R10" s="130" t="s">
        <v>386</v>
      </c>
      <c r="S10" s="130" t="s">
        <v>308</v>
      </c>
      <c r="T10" s="130" t="s">
        <v>387</v>
      </c>
      <c r="U10" s="130" t="s">
        <v>387</v>
      </c>
      <c r="AK10" s="130" t="s">
        <v>379</v>
      </c>
      <c r="AL10" s="130" t="s">
        <v>388</v>
      </c>
      <c r="AM10" s="130" t="s">
        <v>379</v>
      </c>
      <c r="AN10" s="130" t="s">
        <v>389</v>
      </c>
      <c r="AO10" s="130" t="s">
        <v>387</v>
      </c>
      <c r="AP10" s="130" t="s">
        <v>390</v>
      </c>
      <c r="AQ10" s="130" t="s">
        <v>391</v>
      </c>
      <c r="AR10" s="130" t="s">
        <v>392</v>
      </c>
      <c r="AS10" s="130" t="s">
        <v>546</v>
      </c>
      <c r="AU10" s="130" t="s">
        <v>566</v>
      </c>
      <c r="AV10" s="130" t="s">
        <v>394</v>
      </c>
      <c r="AW10" s="130" t="s">
        <v>395</v>
      </c>
      <c r="AX10" s="130" t="s">
        <v>396</v>
      </c>
      <c r="AY10" s="130" t="s">
        <v>567</v>
      </c>
      <c r="AZ10" s="130" t="s">
        <v>398</v>
      </c>
      <c r="BA10" s="130" t="s">
        <v>568</v>
      </c>
      <c r="BB10" s="130" t="s">
        <v>400</v>
      </c>
      <c r="BC10" s="130" t="s">
        <v>569</v>
      </c>
      <c r="BD10" s="130" t="s">
        <v>402</v>
      </c>
      <c r="BE10" s="130" t="s">
        <v>570</v>
      </c>
      <c r="BF10" s="130" t="s">
        <v>404</v>
      </c>
      <c r="BG10" s="130" t="s">
        <v>571</v>
      </c>
      <c r="BH10" s="130" t="s">
        <v>406</v>
      </c>
      <c r="BI10" s="130" t="s">
        <v>510</v>
      </c>
      <c r="BJ10" s="130" t="s">
        <v>408</v>
      </c>
      <c r="BK10" s="130" t="s">
        <v>572</v>
      </c>
      <c r="BL10" s="130" t="s">
        <v>396</v>
      </c>
      <c r="BM10" s="130" t="s">
        <v>573</v>
      </c>
      <c r="BN10" s="130" t="s">
        <v>411</v>
      </c>
      <c r="BO10" s="130" t="s">
        <v>574</v>
      </c>
      <c r="BP10" s="130" t="s">
        <v>413</v>
      </c>
      <c r="BQ10" s="130" t="s">
        <v>575</v>
      </c>
      <c r="BR10" s="130" t="s">
        <v>415</v>
      </c>
      <c r="BS10" s="130" t="s">
        <v>576</v>
      </c>
      <c r="BT10" s="130" t="s">
        <v>417</v>
      </c>
      <c r="BU10" s="130" t="s">
        <v>577</v>
      </c>
      <c r="BV10" s="130" t="s">
        <v>419</v>
      </c>
      <c r="BW10" s="130" t="s">
        <v>578</v>
      </c>
      <c r="BX10" s="130" t="s">
        <v>421</v>
      </c>
      <c r="BY10" s="130" t="s">
        <v>579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580</v>
      </c>
      <c r="C11" s="130" t="s">
        <v>581</v>
      </c>
      <c r="D11" s="130" t="s">
        <v>582</v>
      </c>
      <c r="E11" s="130" t="s">
        <v>583</v>
      </c>
      <c r="F11" s="130" t="s">
        <v>584</v>
      </c>
      <c r="H11" s="130" t="s">
        <v>378</v>
      </c>
      <c r="J11" s="130" t="s">
        <v>379</v>
      </c>
      <c r="K11" s="130" t="s">
        <v>585</v>
      </c>
      <c r="L11" s="130" t="s">
        <v>586</v>
      </c>
      <c r="M11" s="130" t="s">
        <v>587</v>
      </c>
      <c r="N11" s="130" t="s">
        <v>389</v>
      </c>
      <c r="O11" s="130" t="s">
        <v>476</v>
      </c>
      <c r="P11" s="130" t="s">
        <v>588</v>
      </c>
      <c r="Q11" s="130" t="s">
        <v>589</v>
      </c>
      <c r="R11" s="130" t="s">
        <v>386</v>
      </c>
      <c r="S11" s="130" t="s">
        <v>308</v>
      </c>
      <c r="T11" s="130" t="s">
        <v>387</v>
      </c>
      <c r="U11" s="130" t="s">
        <v>387</v>
      </c>
      <c r="AK11" s="130" t="s">
        <v>379</v>
      </c>
      <c r="AL11" s="130" t="s">
        <v>388</v>
      </c>
      <c r="AM11" s="130" t="s">
        <v>379</v>
      </c>
      <c r="AN11" s="130" t="s">
        <v>389</v>
      </c>
      <c r="AO11" s="130" t="s">
        <v>387</v>
      </c>
      <c r="AP11" s="130" t="s">
        <v>390</v>
      </c>
      <c r="AQ11" s="130" t="s">
        <v>391</v>
      </c>
      <c r="AR11" s="130" t="s">
        <v>392</v>
      </c>
      <c r="AU11" s="130" t="s">
        <v>586</v>
      </c>
      <c r="AV11" s="130" t="s">
        <v>394</v>
      </c>
      <c r="AW11" s="130" t="s">
        <v>395</v>
      </c>
      <c r="AX11" s="130" t="s">
        <v>396</v>
      </c>
      <c r="AY11" s="130" t="s">
        <v>590</v>
      </c>
      <c r="AZ11" s="130" t="s">
        <v>398</v>
      </c>
      <c r="BA11" s="130" t="s">
        <v>591</v>
      </c>
      <c r="BB11" s="130" t="s">
        <v>400</v>
      </c>
      <c r="BC11" s="130" t="s">
        <v>592</v>
      </c>
      <c r="BD11" s="130" t="s">
        <v>402</v>
      </c>
      <c r="BE11" s="130" t="s">
        <v>593</v>
      </c>
      <c r="BF11" s="130" t="s">
        <v>404</v>
      </c>
      <c r="BG11" s="130" t="s">
        <v>594</v>
      </c>
      <c r="BH11" s="130" t="s">
        <v>406</v>
      </c>
      <c r="BI11" s="130" t="s">
        <v>595</v>
      </c>
      <c r="BJ11" s="130" t="s">
        <v>408</v>
      </c>
      <c r="BK11" s="130" t="s">
        <v>596</v>
      </c>
      <c r="BT11" s="130" t="s">
        <v>417</v>
      </c>
      <c r="BU11" s="130" t="s">
        <v>597</v>
      </c>
      <c r="BV11" s="130" t="s">
        <v>419</v>
      </c>
      <c r="BW11" s="130" t="s">
        <v>598</v>
      </c>
      <c r="BX11" s="130" t="s">
        <v>421</v>
      </c>
      <c r="BY11" s="130" t="s">
        <v>599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522</v>
      </c>
      <c r="C12" s="130" t="s">
        <v>600</v>
      </c>
      <c r="D12" s="130" t="s">
        <v>601</v>
      </c>
      <c r="E12" s="130" t="s">
        <v>602</v>
      </c>
      <c r="F12" s="130" t="s">
        <v>603</v>
      </c>
      <c r="H12" s="130" t="s">
        <v>378</v>
      </c>
      <c r="J12" s="130" t="s">
        <v>379</v>
      </c>
      <c r="K12" s="130" t="s">
        <v>487</v>
      </c>
      <c r="L12" s="130" t="s">
        <v>604</v>
      </c>
      <c r="M12" s="130" t="s">
        <v>605</v>
      </c>
      <c r="N12" s="130" t="s">
        <v>389</v>
      </c>
      <c r="O12" s="130" t="s">
        <v>476</v>
      </c>
      <c r="P12" s="130" t="s">
        <v>588</v>
      </c>
      <c r="Q12" s="130" t="s">
        <v>589</v>
      </c>
      <c r="R12" s="130" t="s">
        <v>386</v>
      </c>
      <c r="S12" s="130" t="s">
        <v>308</v>
      </c>
      <c r="T12" s="130" t="s">
        <v>387</v>
      </c>
      <c r="U12" s="130" t="s">
        <v>387</v>
      </c>
      <c r="AK12" s="130" t="s">
        <v>379</v>
      </c>
      <c r="AL12" s="130" t="s">
        <v>388</v>
      </c>
      <c r="AM12" s="130" t="s">
        <v>379</v>
      </c>
      <c r="AN12" s="130" t="s">
        <v>389</v>
      </c>
      <c r="AO12" s="130" t="s">
        <v>387</v>
      </c>
      <c r="AP12" s="130" t="s">
        <v>390</v>
      </c>
      <c r="AQ12" s="130" t="s">
        <v>391</v>
      </c>
      <c r="AR12" s="130" t="s">
        <v>392</v>
      </c>
      <c r="AU12" s="130" t="s">
        <v>604</v>
      </c>
      <c r="AV12" s="130" t="s">
        <v>394</v>
      </c>
      <c r="AW12" s="130" t="s">
        <v>606</v>
      </c>
      <c r="BT12" s="130" t="s">
        <v>417</v>
      </c>
      <c r="BU12" s="130" t="s">
        <v>607</v>
      </c>
      <c r="BV12" s="130" t="s">
        <v>419</v>
      </c>
      <c r="BW12" s="130" t="s">
        <v>608</v>
      </c>
      <c r="BX12" s="130" t="s">
        <v>421</v>
      </c>
      <c r="BY12" s="130" t="s">
        <v>609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610</v>
      </c>
      <c r="C13" s="130" t="s">
        <v>611</v>
      </c>
      <c r="D13" s="130" t="s">
        <v>612</v>
      </c>
      <c r="E13" s="130" t="s">
        <v>613</v>
      </c>
      <c r="F13" s="130" t="s">
        <v>614</v>
      </c>
      <c r="H13" s="130" t="s">
        <v>378</v>
      </c>
      <c r="J13" s="130" t="s">
        <v>379</v>
      </c>
      <c r="K13" s="130" t="s">
        <v>615</v>
      </c>
      <c r="L13" s="130" t="s">
        <v>616</v>
      </c>
      <c r="M13" s="130" t="s">
        <v>617</v>
      </c>
      <c r="N13" s="130" t="s">
        <v>379</v>
      </c>
      <c r="O13" s="130" t="s">
        <v>383</v>
      </c>
      <c r="P13" s="130" t="s">
        <v>384</v>
      </c>
      <c r="Q13" s="130" t="s">
        <v>385</v>
      </c>
      <c r="R13" s="130" t="s">
        <v>386</v>
      </c>
      <c r="S13" s="130" t="s">
        <v>618</v>
      </c>
      <c r="T13" s="130" t="s">
        <v>619</v>
      </c>
      <c r="U13" s="130" t="s">
        <v>619</v>
      </c>
      <c r="AK13" s="130" t="s">
        <v>379</v>
      </c>
      <c r="AL13" s="130" t="s">
        <v>388</v>
      </c>
      <c r="AM13" s="130" t="s">
        <v>379</v>
      </c>
      <c r="AN13" s="130" t="s">
        <v>620</v>
      </c>
      <c r="AO13" s="130" t="s">
        <v>619</v>
      </c>
      <c r="AP13" s="130" t="s">
        <v>621</v>
      </c>
      <c r="AQ13" s="130" t="s">
        <v>391</v>
      </c>
      <c r="AR13" s="130" t="s">
        <v>622</v>
      </c>
      <c r="AS13" s="130" t="s">
        <v>393</v>
      </c>
      <c r="AU13" s="130" t="s">
        <v>616</v>
      </c>
      <c r="AV13" s="130" t="s">
        <v>623</v>
      </c>
      <c r="AW13" s="130" t="s">
        <v>395</v>
      </c>
      <c r="AX13" s="130" t="s">
        <v>394</v>
      </c>
      <c r="AY13" s="130" t="s">
        <v>395</v>
      </c>
      <c r="AZ13" s="130" t="s">
        <v>624</v>
      </c>
      <c r="BA13" s="130" t="s">
        <v>625</v>
      </c>
      <c r="BB13" s="130" t="s">
        <v>396</v>
      </c>
      <c r="BC13" s="130" t="s">
        <v>626</v>
      </c>
      <c r="BD13" s="130" t="s">
        <v>627</v>
      </c>
      <c r="BE13" s="130" t="s">
        <v>628</v>
      </c>
      <c r="BF13" s="130" t="s">
        <v>398</v>
      </c>
      <c r="BG13" s="130" t="s">
        <v>629</v>
      </c>
      <c r="BH13" s="130" t="s">
        <v>630</v>
      </c>
      <c r="BI13" s="130" t="s">
        <v>631</v>
      </c>
      <c r="BJ13" s="130" t="s">
        <v>400</v>
      </c>
      <c r="BK13" s="130" t="s">
        <v>632</v>
      </c>
      <c r="BL13" s="130" t="s">
        <v>402</v>
      </c>
      <c r="BM13" s="130" t="s">
        <v>633</v>
      </c>
      <c r="BN13" s="130" t="s">
        <v>406</v>
      </c>
      <c r="BO13" s="130" t="s">
        <v>634</v>
      </c>
      <c r="BP13" s="130" t="s">
        <v>408</v>
      </c>
      <c r="BQ13" s="130" t="s">
        <v>635</v>
      </c>
      <c r="BR13" s="130" t="s">
        <v>396</v>
      </c>
      <c r="BS13" s="130" t="s">
        <v>636</v>
      </c>
      <c r="BT13" s="130" t="s">
        <v>415</v>
      </c>
      <c r="BU13" s="130" t="s">
        <v>637</v>
      </c>
      <c r="BV13" s="130" t="s">
        <v>413</v>
      </c>
      <c r="BW13" s="130" t="s">
        <v>638</v>
      </c>
      <c r="BX13" s="130" t="s">
        <v>639</v>
      </c>
      <c r="BY13" s="130" t="s">
        <v>640</v>
      </c>
      <c r="BZ13" s="130" t="s">
        <v>641</v>
      </c>
      <c r="CA13" s="130" t="s">
        <v>407</v>
      </c>
      <c r="CB13" s="130" t="s">
        <v>419</v>
      </c>
      <c r="CC13" s="132" t="s">
        <v>642</v>
      </c>
      <c r="CD13" s="132" t="s">
        <v>643</v>
      </c>
      <c r="CE13" s="132" t="s">
        <v>644</v>
      </c>
      <c r="CF13" s="132" t="s">
        <v>421</v>
      </c>
      <c r="CG13" s="132" t="s">
        <v>645</v>
      </c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646</v>
      </c>
      <c r="C14" s="130" t="s">
        <v>647</v>
      </c>
      <c r="D14" s="130" t="s">
        <v>648</v>
      </c>
      <c r="E14" s="130" t="s">
        <v>649</v>
      </c>
      <c r="F14" s="130" t="s">
        <v>452</v>
      </c>
      <c r="H14" s="130" t="s">
        <v>378</v>
      </c>
      <c r="J14" s="130" t="s">
        <v>379</v>
      </c>
      <c r="K14" s="130" t="s">
        <v>650</v>
      </c>
      <c r="L14" s="130" t="s">
        <v>651</v>
      </c>
      <c r="M14" s="130" t="s">
        <v>652</v>
      </c>
      <c r="N14" s="130" t="s">
        <v>379</v>
      </c>
      <c r="O14" s="130" t="s">
        <v>653</v>
      </c>
      <c r="P14" s="130" t="s">
        <v>654</v>
      </c>
      <c r="Q14" s="130" t="s">
        <v>655</v>
      </c>
      <c r="R14" s="130" t="s">
        <v>386</v>
      </c>
      <c r="S14" s="130" t="s">
        <v>618</v>
      </c>
      <c r="T14" s="130" t="s">
        <v>619</v>
      </c>
      <c r="U14" s="130" t="s">
        <v>619</v>
      </c>
      <c r="AK14" s="130" t="s">
        <v>379</v>
      </c>
      <c r="AL14" s="130" t="s">
        <v>388</v>
      </c>
      <c r="AM14" s="130" t="s">
        <v>379</v>
      </c>
      <c r="AN14" s="130" t="s">
        <v>620</v>
      </c>
      <c r="AO14" s="130" t="s">
        <v>619</v>
      </c>
      <c r="AP14" s="130" t="s">
        <v>621</v>
      </c>
      <c r="AQ14" s="130" t="s">
        <v>391</v>
      </c>
      <c r="AR14" s="130" t="s">
        <v>622</v>
      </c>
      <c r="AS14" s="130" t="s">
        <v>433</v>
      </c>
      <c r="AU14" s="130" t="s">
        <v>651</v>
      </c>
      <c r="AV14" s="130" t="s">
        <v>623</v>
      </c>
      <c r="AW14" s="130" t="s">
        <v>395</v>
      </c>
      <c r="AX14" s="130" t="s">
        <v>394</v>
      </c>
      <c r="AY14" s="130" t="s">
        <v>395</v>
      </c>
      <c r="AZ14" s="130" t="s">
        <v>624</v>
      </c>
      <c r="BA14" s="130" t="s">
        <v>656</v>
      </c>
      <c r="BB14" s="130" t="s">
        <v>396</v>
      </c>
      <c r="BC14" s="130" t="s">
        <v>657</v>
      </c>
      <c r="BD14" s="130" t="s">
        <v>627</v>
      </c>
      <c r="BE14" s="130" t="s">
        <v>658</v>
      </c>
      <c r="BF14" s="130" t="s">
        <v>398</v>
      </c>
      <c r="BG14" s="130" t="s">
        <v>659</v>
      </c>
      <c r="BH14" s="130" t="s">
        <v>630</v>
      </c>
      <c r="BI14" s="130" t="s">
        <v>660</v>
      </c>
      <c r="BJ14" s="130" t="s">
        <v>400</v>
      </c>
      <c r="BK14" s="130" t="s">
        <v>661</v>
      </c>
      <c r="BL14" s="130" t="s">
        <v>402</v>
      </c>
      <c r="BM14" s="130" t="s">
        <v>662</v>
      </c>
      <c r="BN14" s="130" t="s">
        <v>406</v>
      </c>
      <c r="BO14" s="130" t="s">
        <v>663</v>
      </c>
      <c r="BP14" s="130" t="s">
        <v>408</v>
      </c>
      <c r="BQ14" s="130" t="s">
        <v>664</v>
      </c>
      <c r="BR14" s="130" t="s">
        <v>396</v>
      </c>
      <c r="BS14" s="130" t="s">
        <v>665</v>
      </c>
      <c r="BT14" s="130" t="s">
        <v>415</v>
      </c>
      <c r="BU14" s="130" t="s">
        <v>666</v>
      </c>
      <c r="BV14" s="130" t="s">
        <v>413</v>
      </c>
      <c r="BW14" s="130" t="s">
        <v>667</v>
      </c>
      <c r="BX14" s="130" t="s">
        <v>639</v>
      </c>
      <c r="BY14" s="130" t="s">
        <v>668</v>
      </c>
      <c r="BZ14" s="130" t="s">
        <v>641</v>
      </c>
      <c r="CA14" s="130" t="s">
        <v>669</v>
      </c>
      <c r="CB14" s="130" t="s">
        <v>419</v>
      </c>
      <c r="CC14" s="132" t="s">
        <v>670</v>
      </c>
      <c r="CD14" s="132" t="s">
        <v>643</v>
      </c>
      <c r="CE14" s="132" t="s">
        <v>671</v>
      </c>
      <c r="CF14" s="132" t="s">
        <v>421</v>
      </c>
      <c r="CG14" s="132" t="s">
        <v>672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673</v>
      </c>
      <c r="C15" s="130" t="s">
        <v>674</v>
      </c>
      <c r="D15" s="130" t="s">
        <v>675</v>
      </c>
      <c r="E15" s="130" t="s">
        <v>676</v>
      </c>
      <c r="F15" s="130" t="s">
        <v>495</v>
      </c>
      <c r="H15" s="130" t="s">
        <v>378</v>
      </c>
      <c r="J15" s="130" t="s">
        <v>379</v>
      </c>
      <c r="K15" s="130" t="s">
        <v>473</v>
      </c>
      <c r="L15" s="130" t="s">
        <v>677</v>
      </c>
      <c r="M15" s="130" t="s">
        <v>678</v>
      </c>
      <c r="N15" s="130" t="s">
        <v>379</v>
      </c>
      <c r="O15" s="130" t="s">
        <v>383</v>
      </c>
      <c r="P15" s="130" t="s">
        <v>384</v>
      </c>
      <c r="Q15" s="130" t="s">
        <v>385</v>
      </c>
      <c r="R15" s="130" t="s">
        <v>386</v>
      </c>
      <c r="S15" s="130" t="s">
        <v>618</v>
      </c>
      <c r="T15" s="130" t="s">
        <v>619</v>
      </c>
      <c r="U15" s="130" t="s">
        <v>619</v>
      </c>
      <c r="AK15" s="130" t="s">
        <v>379</v>
      </c>
      <c r="AL15" s="130" t="s">
        <v>388</v>
      </c>
      <c r="AM15" s="130" t="s">
        <v>379</v>
      </c>
      <c r="AN15" s="130" t="s">
        <v>620</v>
      </c>
      <c r="AO15" s="130" t="s">
        <v>619</v>
      </c>
      <c r="AP15" s="130" t="s">
        <v>621</v>
      </c>
      <c r="AQ15" s="130" t="s">
        <v>391</v>
      </c>
      <c r="AR15" s="130" t="s">
        <v>622</v>
      </c>
      <c r="AS15" s="130" t="s">
        <v>389</v>
      </c>
      <c r="AU15" s="130" t="s">
        <v>677</v>
      </c>
      <c r="AV15" s="130" t="s">
        <v>623</v>
      </c>
      <c r="AW15" s="130" t="s">
        <v>395</v>
      </c>
      <c r="AX15" s="130" t="s">
        <v>394</v>
      </c>
      <c r="AY15" s="130" t="s">
        <v>395</v>
      </c>
      <c r="AZ15" s="130" t="s">
        <v>624</v>
      </c>
      <c r="BA15" s="130" t="s">
        <v>679</v>
      </c>
      <c r="BB15" s="130" t="s">
        <v>396</v>
      </c>
      <c r="BC15" s="130" t="s">
        <v>680</v>
      </c>
      <c r="BD15" s="130" t="s">
        <v>627</v>
      </c>
      <c r="BE15" s="130" t="s">
        <v>681</v>
      </c>
      <c r="BF15" s="130" t="s">
        <v>398</v>
      </c>
      <c r="BG15" s="130" t="s">
        <v>682</v>
      </c>
      <c r="BH15" s="130" t="s">
        <v>630</v>
      </c>
      <c r="BI15" s="130" t="s">
        <v>683</v>
      </c>
      <c r="BJ15" s="130" t="s">
        <v>400</v>
      </c>
      <c r="BK15" s="130" t="s">
        <v>684</v>
      </c>
      <c r="BL15" s="130" t="s">
        <v>402</v>
      </c>
      <c r="BM15" s="130" t="s">
        <v>685</v>
      </c>
      <c r="BN15" s="130" t="s">
        <v>406</v>
      </c>
      <c r="BO15" s="130" t="s">
        <v>686</v>
      </c>
      <c r="BP15" s="130" t="s">
        <v>408</v>
      </c>
      <c r="BQ15" s="130" t="s">
        <v>687</v>
      </c>
      <c r="BR15" s="130" t="s">
        <v>396</v>
      </c>
      <c r="BS15" s="130" t="s">
        <v>688</v>
      </c>
      <c r="BT15" s="130" t="s">
        <v>415</v>
      </c>
      <c r="BU15" s="130" t="s">
        <v>689</v>
      </c>
      <c r="BV15" s="130" t="s">
        <v>413</v>
      </c>
      <c r="BW15" s="130" t="s">
        <v>505</v>
      </c>
      <c r="BX15" s="130" t="s">
        <v>639</v>
      </c>
      <c r="BY15" s="130" t="s">
        <v>670</v>
      </c>
      <c r="BZ15" s="130" t="s">
        <v>641</v>
      </c>
      <c r="CA15" s="130" t="s">
        <v>690</v>
      </c>
      <c r="CB15" s="130" t="s">
        <v>419</v>
      </c>
      <c r="CC15" s="132" t="s">
        <v>691</v>
      </c>
      <c r="CD15" s="132" t="s">
        <v>643</v>
      </c>
      <c r="CE15" s="132" t="s">
        <v>692</v>
      </c>
      <c r="CF15" s="132" t="s">
        <v>421</v>
      </c>
      <c r="CG15" s="132" t="s">
        <v>693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694</v>
      </c>
      <c r="C16" s="130" t="s">
        <v>695</v>
      </c>
      <c r="D16" s="130" t="s">
        <v>694</v>
      </c>
      <c r="E16" s="130" t="s">
        <v>696</v>
      </c>
      <c r="F16" s="130" t="s">
        <v>697</v>
      </c>
      <c r="H16" s="130" t="s">
        <v>378</v>
      </c>
      <c r="J16" s="130" t="s">
        <v>379</v>
      </c>
      <c r="K16" s="130" t="s">
        <v>487</v>
      </c>
      <c r="L16" s="130" t="s">
        <v>698</v>
      </c>
      <c r="M16" s="130" t="s">
        <v>699</v>
      </c>
      <c r="N16" s="130" t="s">
        <v>379</v>
      </c>
      <c r="O16" s="130" t="s">
        <v>383</v>
      </c>
      <c r="P16" s="130" t="s">
        <v>384</v>
      </c>
      <c r="Q16" s="130" t="s">
        <v>385</v>
      </c>
      <c r="R16" s="130" t="s">
        <v>386</v>
      </c>
      <c r="S16" s="130" t="s">
        <v>618</v>
      </c>
      <c r="T16" s="130" t="s">
        <v>619</v>
      </c>
      <c r="U16" s="130" t="s">
        <v>619</v>
      </c>
      <c r="AK16" s="130" t="s">
        <v>379</v>
      </c>
      <c r="AL16" s="130" t="s">
        <v>388</v>
      </c>
      <c r="AM16" s="130" t="s">
        <v>379</v>
      </c>
      <c r="AN16" s="130" t="s">
        <v>620</v>
      </c>
      <c r="AO16" s="130" t="s">
        <v>619</v>
      </c>
      <c r="AP16" s="130" t="s">
        <v>621</v>
      </c>
      <c r="AQ16" s="130" t="s">
        <v>391</v>
      </c>
      <c r="AR16" s="130" t="s">
        <v>622</v>
      </c>
      <c r="AS16" s="130" t="s">
        <v>476</v>
      </c>
      <c r="AU16" s="130" t="s">
        <v>698</v>
      </c>
      <c r="AV16" s="130" t="s">
        <v>623</v>
      </c>
      <c r="AW16" s="130" t="s">
        <v>395</v>
      </c>
      <c r="AX16" s="130" t="s">
        <v>394</v>
      </c>
      <c r="AY16" s="130" t="s">
        <v>395</v>
      </c>
      <c r="AZ16" s="130" t="s">
        <v>624</v>
      </c>
      <c r="BA16" s="130" t="s">
        <v>700</v>
      </c>
      <c r="BB16" s="130" t="s">
        <v>396</v>
      </c>
      <c r="BC16" s="130" t="s">
        <v>701</v>
      </c>
      <c r="BD16" s="130" t="s">
        <v>627</v>
      </c>
      <c r="BE16" s="130" t="s">
        <v>682</v>
      </c>
      <c r="BF16" s="130" t="s">
        <v>398</v>
      </c>
      <c r="BG16" s="130" t="s">
        <v>585</v>
      </c>
      <c r="BH16" s="130" t="s">
        <v>630</v>
      </c>
      <c r="BI16" s="130" t="s">
        <v>547</v>
      </c>
      <c r="BJ16" s="130" t="s">
        <v>400</v>
      </c>
      <c r="BK16" s="130" t="s">
        <v>702</v>
      </c>
      <c r="BL16" s="130" t="s">
        <v>402</v>
      </c>
      <c r="BM16" s="130" t="s">
        <v>703</v>
      </c>
      <c r="BN16" s="130" t="s">
        <v>406</v>
      </c>
      <c r="BO16" s="130" t="s">
        <v>704</v>
      </c>
      <c r="BP16" s="130" t="s">
        <v>408</v>
      </c>
      <c r="BQ16" s="130" t="s">
        <v>473</v>
      </c>
      <c r="BR16" s="130" t="s">
        <v>396</v>
      </c>
      <c r="BS16" s="130" t="s">
        <v>705</v>
      </c>
      <c r="BT16" s="130" t="s">
        <v>415</v>
      </c>
      <c r="BU16" s="130" t="s">
        <v>706</v>
      </c>
      <c r="BV16" s="130" t="s">
        <v>413</v>
      </c>
      <c r="BW16" s="130" t="s">
        <v>707</v>
      </c>
      <c r="BX16" s="130" t="s">
        <v>639</v>
      </c>
      <c r="BY16" s="130" t="s">
        <v>708</v>
      </c>
      <c r="BZ16" s="130" t="s">
        <v>641</v>
      </c>
      <c r="CA16" s="130" t="s">
        <v>709</v>
      </c>
      <c r="CB16" s="130" t="s">
        <v>419</v>
      </c>
      <c r="CC16" s="132" t="s">
        <v>710</v>
      </c>
      <c r="CD16" s="132" t="s">
        <v>643</v>
      </c>
      <c r="CE16" s="132" t="s">
        <v>711</v>
      </c>
      <c r="CF16" s="132" t="s">
        <v>421</v>
      </c>
      <c r="CG16" s="132" t="s">
        <v>712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713</v>
      </c>
      <c r="C17" s="130" t="s">
        <v>714</v>
      </c>
      <c r="D17" s="130" t="s">
        <v>715</v>
      </c>
      <c r="E17" s="130" t="s">
        <v>716</v>
      </c>
      <c r="F17" s="130" t="s">
        <v>717</v>
      </c>
      <c r="H17" s="130" t="s">
        <v>378</v>
      </c>
      <c r="J17" s="130" t="s">
        <v>379</v>
      </c>
      <c r="K17" s="130" t="s">
        <v>565</v>
      </c>
      <c r="L17" s="130" t="s">
        <v>718</v>
      </c>
      <c r="M17" s="130" t="s">
        <v>719</v>
      </c>
      <c r="N17" s="130" t="s">
        <v>379</v>
      </c>
      <c r="O17" s="130" t="s">
        <v>383</v>
      </c>
      <c r="P17" s="130" t="s">
        <v>384</v>
      </c>
      <c r="Q17" s="130" t="s">
        <v>385</v>
      </c>
      <c r="R17" s="130" t="s">
        <v>386</v>
      </c>
      <c r="S17" s="130" t="s">
        <v>618</v>
      </c>
      <c r="T17" s="130" t="s">
        <v>619</v>
      </c>
      <c r="U17" s="130" t="s">
        <v>619</v>
      </c>
      <c r="AK17" s="130" t="s">
        <v>379</v>
      </c>
      <c r="AL17" s="130" t="s">
        <v>388</v>
      </c>
      <c r="AM17" s="130" t="s">
        <v>379</v>
      </c>
      <c r="AN17" s="130" t="s">
        <v>620</v>
      </c>
      <c r="AO17" s="130" t="s">
        <v>619</v>
      </c>
      <c r="AP17" s="130" t="s">
        <v>621</v>
      </c>
      <c r="AQ17" s="130" t="s">
        <v>391</v>
      </c>
      <c r="AR17" s="130" t="s">
        <v>622</v>
      </c>
      <c r="AS17" s="130" t="s">
        <v>383</v>
      </c>
      <c r="AU17" s="130" t="s">
        <v>718</v>
      </c>
      <c r="AV17" s="130" t="s">
        <v>623</v>
      </c>
      <c r="AW17" s="130" t="s">
        <v>395</v>
      </c>
      <c r="AX17" s="130" t="s">
        <v>394</v>
      </c>
      <c r="AY17" s="130" t="s">
        <v>395</v>
      </c>
      <c r="AZ17" s="130" t="s">
        <v>624</v>
      </c>
      <c r="BA17" s="130" t="s">
        <v>456</v>
      </c>
      <c r="BB17" s="130" t="s">
        <v>396</v>
      </c>
      <c r="BC17" s="130" t="s">
        <v>720</v>
      </c>
      <c r="BD17" s="130" t="s">
        <v>627</v>
      </c>
      <c r="BE17" s="130" t="s">
        <v>721</v>
      </c>
      <c r="BF17" s="130" t="s">
        <v>398</v>
      </c>
      <c r="BG17" s="130" t="s">
        <v>722</v>
      </c>
      <c r="BH17" s="130" t="s">
        <v>630</v>
      </c>
      <c r="BI17" s="130" t="s">
        <v>723</v>
      </c>
      <c r="BJ17" s="130" t="s">
        <v>400</v>
      </c>
      <c r="BK17" s="130" t="s">
        <v>724</v>
      </c>
      <c r="BL17" s="130" t="s">
        <v>402</v>
      </c>
      <c r="BM17" s="130" t="s">
        <v>725</v>
      </c>
      <c r="BN17" s="130" t="s">
        <v>406</v>
      </c>
      <c r="BO17" s="130" t="s">
        <v>726</v>
      </c>
      <c r="BP17" s="130" t="s">
        <v>408</v>
      </c>
      <c r="BQ17" s="130" t="s">
        <v>727</v>
      </c>
      <c r="BR17" s="130" t="s">
        <v>396</v>
      </c>
      <c r="BS17" s="130" t="s">
        <v>728</v>
      </c>
      <c r="BT17" s="130" t="s">
        <v>415</v>
      </c>
      <c r="BU17" s="130" t="s">
        <v>439</v>
      </c>
      <c r="BV17" s="130" t="s">
        <v>413</v>
      </c>
      <c r="BW17" s="130" t="s">
        <v>729</v>
      </c>
      <c r="BX17" s="130" t="s">
        <v>639</v>
      </c>
      <c r="BY17" s="130" t="s">
        <v>693</v>
      </c>
      <c r="BZ17" s="130" t="s">
        <v>641</v>
      </c>
      <c r="CA17" s="130" t="s">
        <v>730</v>
      </c>
      <c r="CB17" s="130" t="s">
        <v>419</v>
      </c>
      <c r="CC17" s="132" t="s">
        <v>731</v>
      </c>
      <c r="CD17" s="132" t="s">
        <v>643</v>
      </c>
      <c r="CE17" s="132" t="s">
        <v>732</v>
      </c>
      <c r="CF17" s="132" t="s">
        <v>421</v>
      </c>
      <c r="CG17" s="132" t="s">
        <v>733</v>
      </c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431</v>
      </c>
      <c r="C18" s="130" t="s">
        <v>734</v>
      </c>
      <c r="D18" s="130" t="s">
        <v>735</v>
      </c>
      <c r="E18" s="130" t="s">
        <v>736</v>
      </c>
      <c r="F18" s="130" t="s">
        <v>737</v>
      </c>
      <c r="H18" s="130" t="s">
        <v>378</v>
      </c>
      <c r="J18" s="130" t="s">
        <v>379</v>
      </c>
      <c r="K18" s="130" t="s">
        <v>738</v>
      </c>
      <c r="L18" s="130" t="s">
        <v>739</v>
      </c>
      <c r="M18" s="130" t="s">
        <v>418</v>
      </c>
      <c r="N18" s="130" t="s">
        <v>379</v>
      </c>
      <c r="O18" s="130" t="s">
        <v>522</v>
      </c>
      <c r="P18" s="130" t="s">
        <v>523</v>
      </c>
      <c r="Q18" s="130" t="s">
        <v>524</v>
      </c>
      <c r="R18" s="130" t="s">
        <v>386</v>
      </c>
      <c r="S18" s="130" t="s">
        <v>618</v>
      </c>
      <c r="T18" s="130" t="s">
        <v>619</v>
      </c>
      <c r="U18" s="130" t="s">
        <v>619</v>
      </c>
      <c r="AK18" s="130" t="s">
        <v>379</v>
      </c>
      <c r="AL18" s="130" t="s">
        <v>388</v>
      </c>
      <c r="AM18" s="130" t="s">
        <v>379</v>
      </c>
      <c r="AN18" s="130" t="s">
        <v>620</v>
      </c>
      <c r="AO18" s="130" t="s">
        <v>619</v>
      </c>
      <c r="AP18" s="130" t="s">
        <v>621</v>
      </c>
      <c r="AQ18" s="130" t="s">
        <v>391</v>
      </c>
      <c r="AR18" s="130" t="s">
        <v>622</v>
      </c>
      <c r="AS18" s="130" t="s">
        <v>522</v>
      </c>
      <c r="AU18" s="130" t="s">
        <v>739</v>
      </c>
      <c r="AV18" s="130" t="s">
        <v>623</v>
      </c>
      <c r="AW18" s="130" t="s">
        <v>395</v>
      </c>
      <c r="AX18" s="130" t="s">
        <v>394</v>
      </c>
      <c r="AY18" s="130" t="s">
        <v>395</v>
      </c>
      <c r="AZ18" s="130" t="s">
        <v>624</v>
      </c>
      <c r="BA18" s="130" t="s">
        <v>740</v>
      </c>
      <c r="BB18" s="130" t="s">
        <v>396</v>
      </c>
      <c r="BC18" s="130" t="s">
        <v>741</v>
      </c>
      <c r="BD18" s="130" t="s">
        <v>627</v>
      </c>
      <c r="BE18" s="130" t="s">
        <v>742</v>
      </c>
      <c r="BF18" s="130" t="s">
        <v>398</v>
      </c>
      <c r="BG18" s="130" t="s">
        <v>743</v>
      </c>
      <c r="BH18" s="130" t="s">
        <v>630</v>
      </c>
      <c r="BI18" s="130" t="s">
        <v>662</v>
      </c>
      <c r="BJ18" s="130" t="s">
        <v>400</v>
      </c>
      <c r="BK18" s="130" t="s">
        <v>744</v>
      </c>
      <c r="BL18" s="130" t="s">
        <v>402</v>
      </c>
      <c r="BM18" s="130" t="s">
        <v>745</v>
      </c>
      <c r="BN18" s="130" t="s">
        <v>406</v>
      </c>
      <c r="BO18" s="130" t="s">
        <v>638</v>
      </c>
      <c r="BP18" s="130" t="s">
        <v>408</v>
      </c>
      <c r="BQ18" s="130" t="s">
        <v>746</v>
      </c>
      <c r="BR18" s="130" t="s">
        <v>396</v>
      </c>
      <c r="BS18" s="130" t="s">
        <v>409</v>
      </c>
      <c r="BT18" s="130" t="s">
        <v>415</v>
      </c>
      <c r="BU18" s="130" t="s">
        <v>410</v>
      </c>
      <c r="BV18" s="130" t="s">
        <v>413</v>
      </c>
      <c r="BW18" s="130" t="s">
        <v>747</v>
      </c>
      <c r="BX18" s="130" t="s">
        <v>639</v>
      </c>
      <c r="BY18" s="130" t="s">
        <v>748</v>
      </c>
      <c r="BZ18" s="130" t="s">
        <v>641</v>
      </c>
      <c r="CA18" s="130" t="s">
        <v>749</v>
      </c>
      <c r="CB18" s="130" t="s">
        <v>419</v>
      </c>
      <c r="CC18" s="132" t="s">
        <v>750</v>
      </c>
      <c r="CD18" s="132" t="s">
        <v>643</v>
      </c>
      <c r="CE18" s="132" t="s">
        <v>484</v>
      </c>
      <c r="CF18" s="132" t="s">
        <v>421</v>
      </c>
      <c r="CG18" s="132" t="s">
        <v>751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752</v>
      </c>
      <c r="C19" s="130" t="s">
        <v>753</v>
      </c>
      <c r="D19" s="130" t="s">
        <v>754</v>
      </c>
      <c r="E19" s="130" t="s">
        <v>755</v>
      </c>
      <c r="F19" s="130" t="s">
        <v>756</v>
      </c>
      <c r="H19" s="130" t="s">
        <v>378</v>
      </c>
      <c r="J19" s="130" t="s">
        <v>379</v>
      </c>
      <c r="K19" s="130" t="s">
        <v>757</v>
      </c>
      <c r="L19" s="130" t="s">
        <v>758</v>
      </c>
      <c r="M19" s="130" t="s">
        <v>420</v>
      </c>
      <c r="N19" s="130" t="s">
        <v>379</v>
      </c>
      <c r="O19" s="130" t="s">
        <v>546</v>
      </c>
      <c r="P19" s="130" t="s">
        <v>759</v>
      </c>
      <c r="Q19" s="130" t="s">
        <v>760</v>
      </c>
      <c r="R19" s="130" t="s">
        <v>386</v>
      </c>
      <c r="S19" s="130" t="s">
        <v>618</v>
      </c>
      <c r="T19" s="130" t="s">
        <v>619</v>
      </c>
      <c r="U19" s="130" t="s">
        <v>619</v>
      </c>
      <c r="AK19" s="130" t="s">
        <v>379</v>
      </c>
      <c r="AL19" s="130" t="s">
        <v>388</v>
      </c>
      <c r="AM19" s="130" t="s">
        <v>379</v>
      </c>
      <c r="AN19" s="130" t="s">
        <v>620</v>
      </c>
      <c r="AO19" s="130" t="s">
        <v>619</v>
      </c>
      <c r="AP19" s="130" t="s">
        <v>621</v>
      </c>
      <c r="AQ19" s="130" t="s">
        <v>391</v>
      </c>
      <c r="AR19" s="130" t="s">
        <v>622</v>
      </c>
      <c r="AS19" s="130" t="s">
        <v>546</v>
      </c>
      <c r="AU19" s="130" t="s">
        <v>758</v>
      </c>
      <c r="AV19" s="130" t="s">
        <v>623</v>
      </c>
      <c r="AW19" s="130" t="s">
        <v>395</v>
      </c>
      <c r="AX19" s="130" t="s">
        <v>394</v>
      </c>
      <c r="AY19" s="130" t="s">
        <v>395</v>
      </c>
      <c r="AZ19" s="130" t="s">
        <v>624</v>
      </c>
      <c r="BA19" s="130" t="s">
        <v>761</v>
      </c>
      <c r="BB19" s="130" t="s">
        <v>396</v>
      </c>
      <c r="BC19" s="130" t="s">
        <v>762</v>
      </c>
      <c r="BD19" s="130" t="s">
        <v>627</v>
      </c>
      <c r="BE19" s="130" t="s">
        <v>763</v>
      </c>
      <c r="BF19" s="130" t="s">
        <v>398</v>
      </c>
      <c r="BG19" s="130" t="s">
        <v>764</v>
      </c>
      <c r="BH19" s="130" t="s">
        <v>630</v>
      </c>
      <c r="BI19" s="130" t="s">
        <v>765</v>
      </c>
      <c r="BJ19" s="130" t="s">
        <v>400</v>
      </c>
      <c r="BK19" s="130" t="s">
        <v>766</v>
      </c>
      <c r="BL19" s="130" t="s">
        <v>402</v>
      </c>
      <c r="BM19" s="130" t="s">
        <v>767</v>
      </c>
      <c r="BN19" s="130" t="s">
        <v>406</v>
      </c>
      <c r="BO19" s="130" t="s">
        <v>768</v>
      </c>
      <c r="BP19" s="130" t="s">
        <v>408</v>
      </c>
      <c r="BQ19" s="130" t="s">
        <v>769</v>
      </c>
      <c r="BR19" s="130" t="s">
        <v>396</v>
      </c>
      <c r="BS19" s="130" t="s">
        <v>770</v>
      </c>
      <c r="BT19" s="130" t="s">
        <v>415</v>
      </c>
      <c r="BU19" s="130" t="s">
        <v>771</v>
      </c>
      <c r="BV19" s="130" t="s">
        <v>413</v>
      </c>
      <c r="BW19" s="130" t="s">
        <v>772</v>
      </c>
      <c r="BX19" s="130" t="s">
        <v>639</v>
      </c>
      <c r="BY19" s="130" t="s">
        <v>773</v>
      </c>
      <c r="BZ19" s="130" t="s">
        <v>641</v>
      </c>
      <c r="CA19" s="130" t="s">
        <v>750</v>
      </c>
      <c r="CB19" s="130" t="s">
        <v>419</v>
      </c>
      <c r="CC19" s="132" t="s">
        <v>774</v>
      </c>
      <c r="CD19" s="132" t="s">
        <v>643</v>
      </c>
      <c r="CE19" s="132" t="s">
        <v>775</v>
      </c>
      <c r="CF19" s="132" t="s">
        <v>421</v>
      </c>
      <c r="CG19" s="132" t="s">
        <v>776</v>
      </c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777</v>
      </c>
      <c r="C20" s="130" t="s">
        <v>778</v>
      </c>
      <c r="D20" s="130" t="s">
        <v>779</v>
      </c>
      <c r="E20" s="130" t="s">
        <v>780</v>
      </c>
      <c r="F20" s="130" t="s">
        <v>781</v>
      </c>
      <c r="H20" s="130" t="s">
        <v>378</v>
      </c>
      <c r="J20" s="130" t="s">
        <v>379</v>
      </c>
      <c r="K20" s="130" t="s">
        <v>635</v>
      </c>
      <c r="L20" s="130" t="s">
        <v>782</v>
      </c>
      <c r="M20" s="130" t="s">
        <v>783</v>
      </c>
      <c r="N20" s="130" t="s">
        <v>379</v>
      </c>
      <c r="O20" s="130" t="s">
        <v>522</v>
      </c>
      <c r="P20" s="130" t="s">
        <v>523</v>
      </c>
      <c r="Q20" s="130" t="s">
        <v>524</v>
      </c>
      <c r="R20" s="130" t="s">
        <v>386</v>
      </c>
      <c r="S20" s="130" t="s">
        <v>618</v>
      </c>
      <c r="T20" s="130" t="s">
        <v>619</v>
      </c>
      <c r="U20" s="130" t="s">
        <v>619</v>
      </c>
      <c r="AK20" s="130" t="s">
        <v>379</v>
      </c>
      <c r="AL20" s="130" t="s">
        <v>388</v>
      </c>
      <c r="AM20" s="130" t="s">
        <v>379</v>
      </c>
      <c r="AN20" s="130" t="s">
        <v>620</v>
      </c>
      <c r="AO20" s="130" t="s">
        <v>619</v>
      </c>
      <c r="AP20" s="130" t="s">
        <v>621</v>
      </c>
      <c r="AQ20" s="130" t="s">
        <v>391</v>
      </c>
      <c r="AR20" s="130" t="s">
        <v>622</v>
      </c>
      <c r="AS20" s="130" t="s">
        <v>784</v>
      </c>
      <c r="AU20" s="130" t="s">
        <v>782</v>
      </c>
      <c r="AV20" s="130" t="s">
        <v>623</v>
      </c>
      <c r="AW20" s="130" t="s">
        <v>395</v>
      </c>
      <c r="AX20" s="130" t="s">
        <v>394</v>
      </c>
      <c r="AY20" s="130" t="s">
        <v>395</v>
      </c>
      <c r="AZ20" s="130" t="s">
        <v>624</v>
      </c>
      <c r="BA20" s="130" t="s">
        <v>785</v>
      </c>
      <c r="BB20" s="130" t="s">
        <v>396</v>
      </c>
      <c r="BC20" s="130" t="s">
        <v>380</v>
      </c>
      <c r="BD20" s="130" t="s">
        <v>627</v>
      </c>
      <c r="BE20" s="130" t="s">
        <v>786</v>
      </c>
      <c r="BF20" s="130" t="s">
        <v>398</v>
      </c>
      <c r="BG20" s="130" t="s">
        <v>403</v>
      </c>
      <c r="BH20" s="130" t="s">
        <v>630</v>
      </c>
      <c r="BI20" s="130" t="s">
        <v>644</v>
      </c>
      <c r="BJ20" s="130" t="s">
        <v>400</v>
      </c>
      <c r="BK20" s="130" t="s">
        <v>438</v>
      </c>
      <c r="BL20" s="130" t="s">
        <v>402</v>
      </c>
      <c r="BM20" s="130" t="s">
        <v>787</v>
      </c>
      <c r="BN20" s="130" t="s">
        <v>406</v>
      </c>
      <c r="BO20" s="130" t="s">
        <v>788</v>
      </c>
      <c r="BP20" s="130" t="s">
        <v>408</v>
      </c>
      <c r="BQ20" s="130" t="s">
        <v>789</v>
      </c>
      <c r="BR20" s="130" t="s">
        <v>396</v>
      </c>
      <c r="BS20" s="130" t="s">
        <v>790</v>
      </c>
      <c r="BT20" s="130" t="s">
        <v>415</v>
      </c>
      <c r="BU20" s="130" t="s">
        <v>774</v>
      </c>
      <c r="BV20" s="130" t="s">
        <v>413</v>
      </c>
      <c r="BW20" s="130" t="s">
        <v>462</v>
      </c>
      <c r="BX20" s="130" t="s">
        <v>639</v>
      </c>
      <c r="BY20" s="130" t="s">
        <v>791</v>
      </c>
      <c r="BZ20" s="130" t="s">
        <v>641</v>
      </c>
      <c r="CA20" s="130" t="s">
        <v>792</v>
      </c>
      <c r="CB20" s="130" t="s">
        <v>419</v>
      </c>
      <c r="CC20" s="132" t="s">
        <v>793</v>
      </c>
      <c r="CD20" s="132" t="s">
        <v>643</v>
      </c>
      <c r="CE20" s="132" t="s">
        <v>794</v>
      </c>
      <c r="CF20" s="132" t="s">
        <v>421</v>
      </c>
      <c r="CG20" s="132" t="s">
        <v>795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796</v>
      </c>
      <c r="C21" s="130" t="s">
        <v>797</v>
      </c>
      <c r="D21" s="130" t="s">
        <v>798</v>
      </c>
      <c r="E21" s="130" t="s">
        <v>799</v>
      </c>
      <c r="F21" s="130" t="s">
        <v>800</v>
      </c>
      <c r="H21" s="130" t="s">
        <v>378</v>
      </c>
      <c r="J21" s="130" t="s">
        <v>379</v>
      </c>
      <c r="K21" s="130" t="s">
        <v>460</v>
      </c>
      <c r="L21" s="130" t="s">
        <v>801</v>
      </c>
      <c r="M21" s="130" t="s">
        <v>802</v>
      </c>
      <c r="N21" s="130" t="s">
        <v>379</v>
      </c>
      <c r="O21" s="130" t="s">
        <v>476</v>
      </c>
      <c r="P21" s="130" t="s">
        <v>588</v>
      </c>
      <c r="Q21" s="130" t="s">
        <v>589</v>
      </c>
      <c r="R21" s="130" t="s">
        <v>386</v>
      </c>
      <c r="S21" s="130" t="s">
        <v>618</v>
      </c>
      <c r="T21" s="130" t="s">
        <v>619</v>
      </c>
      <c r="U21" s="130" t="s">
        <v>619</v>
      </c>
      <c r="AK21" s="130" t="s">
        <v>379</v>
      </c>
      <c r="AL21" s="130" t="s">
        <v>388</v>
      </c>
      <c r="AM21" s="130" t="s">
        <v>379</v>
      </c>
      <c r="AN21" s="130" t="s">
        <v>620</v>
      </c>
      <c r="AO21" s="130" t="s">
        <v>619</v>
      </c>
      <c r="AP21" s="130" t="s">
        <v>621</v>
      </c>
      <c r="AQ21" s="130" t="s">
        <v>391</v>
      </c>
      <c r="AR21" s="130" t="s">
        <v>622</v>
      </c>
      <c r="AS21" s="130" t="s">
        <v>653</v>
      </c>
      <c r="AU21" s="130" t="s">
        <v>801</v>
      </c>
      <c r="AV21" s="130" t="s">
        <v>623</v>
      </c>
      <c r="AW21" s="130" t="s">
        <v>395</v>
      </c>
      <c r="AX21" s="130" t="s">
        <v>394</v>
      </c>
      <c r="AY21" s="130" t="s">
        <v>395</v>
      </c>
      <c r="AZ21" s="130" t="s">
        <v>624</v>
      </c>
      <c r="BA21" s="130" t="s">
        <v>761</v>
      </c>
      <c r="BB21" s="130" t="s">
        <v>396</v>
      </c>
      <c r="BC21" s="130" t="s">
        <v>803</v>
      </c>
      <c r="BD21" s="130" t="s">
        <v>627</v>
      </c>
      <c r="BE21" s="130" t="s">
        <v>804</v>
      </c>
      <c r="BF21" s="130" t="s">
        <v>398</v>
      </c>
      <c r="BG21" s="130" t="s">
        <v>805</v>
      </c>
      <c r="BH21" s="130" t="s">
        <v>630</v>
      </c>
      <c r="BI21" s="130" t="s">
        <v>806</v>
      </c>
      <c r="BJ21" s="130" t="s">
        <v>400</v>
      </c>
      <c r="BK21" s="130" t="s">
        <v>807</v>
      </c>
      <c r="BL21" s="130" t="s">
        <v>402</v>
      </c>
      <c r="BM21" s="130" t="s">
        <v>808</v>
      </c>
      <c r="BN21" s="130" t="s">
        <v>406</v>
      </c>
      <c r="BO21" s="130" t="s">
        <v>809</v>
      </c>
      <c r="BP21" s="130" t="s">
        <v>408</v>
      </c>
      <c r="BQ21" s="130" t="s">
        <v>810</v>
      </c>
      <c r="BR21" s="130" t="s">
        <v>396</v>
      </c>
      <c r="BS21" s="130" t="s">
        <v>711</v>
      </c>
      <c r="BT21" s="130" t="s">
        <v>415</v>
      </c>
      <c r="BU21" s="130" t="s">
        <v>811</v>
      </c>
      <c r="BV21" s="130" t="s">
        <v>413</v>
      </c>
      <c r="BW21" s="130" t="s">
        <v>462</v>
      </c>
      <c r="BX21" s="130" t="s">
        <v>639</v>
      </c>
      <c r="BY21" s="130" t="s">
        <v>812</v>
      </c>
      <c r="BZ21" s="130" t="s">
        <v>641</v>
      </c>
      <c r="CA21" s="130" t="s">
        <v>813</v>
      </c>
      <c r="CB21" s="130" t="s">
        <v>419</v>
      </c>
      <c r="CC21" s="132" t="s">
        <v>814</v>
      </c>
      <c r="CD21" s="132" t="s">
        <v>643</v>
      </c>
      <c r="CE21" s="132" t="s">
        <v>815</v>
      </c>
      <c r="CF21" s="132" t="s">
        <v>421</v>
      </c>
      <c r="CG21" s="132" t="s">
        <v>816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817</v>
      </c>
      <c r="C22" s="130" t="s">
        <v>818</v>
      </c>
      <c r="D22" s="130" t="s">
        <v>406</v>
      </c>
      <c r="E22" s="130" t="s">
        <v>563</v>
      </c>
      <c r="F22" s="130" t="s">
        <v>819</v>
      </c>
      <c r="H22" s="130" t="s">
        <v>378</v>
      </c>
      <c r="J22" s="130" t="s">
        <v>379</v>
      </c>
      <c r="K22" s="130" t="s">
        <v>820</v>
      </c>
      <c r="L22" s="130" t="s">
        <v>821</v>
      </c>
      <c r="M22" s="130" t="s">
        <v>822</v>
      </c>
      <c r="N22" s="130" t="s">
        <v>379</v>
      </c>
      <c r="O22" s="130" t="s">
        <v>431</v>
      </c>
      <c r="P22" s="130" t="s">
        <v>432</v>
      </c>
      <c r="Q22" s="130" t="s">
        <v>432</v>
      </c>
      <c r="R22" s="130" t="s">
        <v>386</v>
      </c>
      <c r="S22" s="130" t="s">
        <v>618</v>
      </c>
      <c r="T22" s="130" t="s">
        <v>619</v>
      </c>
      <c r="U22" s="130" t="s">
        <v>619</v>
      </c>
      <c r="AK22" s="130" t="s">
        <v>379</v>
      </c>
      <c r="AL22" s="130" t="s">
        <v>388</v>
      </c>
      <c r="AM22" s="130" t="s">
        <v>379</v>
      </c>
      <c r="AN22" s="130" t="s">
        <v>620</v>
      </c>
      <c r="AO22" s="130" t="s">
        <v>619</v>
      </c>
      <c r="AP22" s="130" t="s">
        <v>621</v>
      </c>
      <c r="AQ22" s="130" t="s">
        <v>391</v>
      </c>
      <c r="AR22" s="130" t="s">
        <v>622</v>
      </c>
      <c r="AS22" s="130" t="s">
        <v>618</v>
      </c>
      <c r="AU22" s="130" t="s">
        <v>821</v>
      </c>
      <c r="AV22" s="130" t="s">
        <v>623</v>
      </c>
      <c r="AW22" s="130" t="s">
        <v>395</v>
      </c>
      <c r="AX22" s="130" t="s">
        <v>394</v>
      </c>
      <c r="AY22" s="130" t="s">
        <v>395</v>
      </c>
      <c r="AZ22" s="130" t="s">
        <v>624</v>
      </c>
      <c r="BA22" s="130" t="s">
        <v>823</v>
      </c>
      <c r="BB22" s="130" t="s">
        <v>396</v>
      </c>
      <c r="BC22" s="130" t="s">
        <v>502</v>
      </c>
      <c r="BD22" s="130" t="s">
        <v>627</v>
      </c>
      <c r="BE22" s="130" t="s">
        <v>824</v>
      </c>
      <c r="BF22" s="130" t="s">
        <v>398</v>
      </c>
      <c r="BG22" s="130" t="s">
        <v>825</v>
      </c>
      <c r="BH22" s="130" t="s">
        <v>630</v>
      </c>
      <c r="BI22" s="130" t="s">
        <v>826</v>
      </c>
      <c r="BJ22" s="130" t="s">
        <v>400</v>
      </c>
      <c r="BK22" s="130" t="s">
        <v>827</v>
      </c>
      <c r="BL22" s="130" t="s">
        <v>402</v>
      </c>
      <c r="BM22" s="130" t="s">
        <v>828</v>
      </c>
      <c r="BN22" s="130" t="s">
        <v>406</v>
      </c>
      <c r="BO22" s="130" t="s">
        <v>829</v>
      </c>
      <c r="BP22" s="130" t="s">
        <v>408</v>
      </c>
      <c r="BQ22" s="130" t="s">
        <v>830</v>
      </c>
      <c r="BR22" s="130" t="s">
        <v>396</v>
      </c>
      <c r="BS22" s="130" t="s">
        <v>831</v>
      </c>
      <c r="BT22" s="130" t="s">
        <v>415</v>
      </c>
      <c r="BU22" s="130" t="s">
        <v>832</v>
      </c>
      <c r="BV22" s="130" t="s">
        <v>413</v>
      </c>
      <c r="BW22" s="130" t="s">
        <v>833</v>
      </c>
      <c r="BX22" s="130" t="s">
        <v>639</v>
      </c>
      <c r="BY22" s="130" t="s">
        <v>834</v>
      </c>
      <c r="BZ22" s="130" t="s">
        <v>641</v>
      </c>
      <c r="CA22" s="130" t="s">
        <v>835</v>
      </c>
      <c r="CB22" s="130" t="s">
        <v>419</v>
      </c>
      <c r="CC22" s="132" t="s">
        <v>836</v>
      </c>
      <c r="CD22" s="132" t="s">
        <v>643</v>
      </c>
      <c r="CE22" s="132" t="s">
        <v>837</v>
      </c>
      <c r="CF22" s="132" t="s">
        <v>421</v>
      </c>
      <c r="CG22" s="132" t="s">
        <v>838</v>
      </c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396</v>
      </c>
      <c r="D23" s="130" t="s">
        <v>400</v>
      </c>
      <c r="E23" s="130" t="s">
        <v>839</v>
      </c>
      <c r="F23" s="130" t="s">
        <v>781</v>
      </c>
      <c r="H23" s="130" t="s">
        <v>378</v>
      </c>
      <c r="J23" s="130" t="s">
        <v>379</v>
      </c>
      <c r="K23" s="130" t="s">
        <v>519</v>
      </c>
      <c r="N23" s="130" t="s">
        <v>393</v>
      </c>
      <c r="O23" s="130" t="s">
        <v>393</v>
      </c>
      <c r="P23" s="130" t="s">
        <v>840</v>
      </c>
      <c r="Q23" s="130" t="s">
        <v>841</v>
      </c>
      <c r="R23" s="130" t="s">
        <v>386</v>
      </c>
      <c r="S23" s="130" t="s">
        <v>618</v>
      </c>
      <c r="T23" s="130" t="s">
        <v>619</v>
      </c>
      <c r="U23" s="130" t="s">
        <v>619</v>
      </c>
      <c r="AK23" s="130" t="s">
        <v>842</v>
      </c>
      <c r="AL23" s="130" t="s">
        <v>388</v>
      </c>
      <c r="AM23" s="130" t="s">
        <v>379</v>
      </c>
      <c r="AN23" s="130" t="s">
        <v>620</v>
      </c>
      <c r="AO23" s="130" t="s">
        <v>619</v>
      </c>
      <c r="AP23" s="130" t="s">
        <v>621</v>
      </c>
      <c r="AQ23" s="130" t="s">
        <v>391</v>
      </c>
      <c r="AR23" s="130" t="s">
        <v>622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843</v>
      </c>
      <c r="C24" s="130" t="s">
        <v>844</v>
      </c>
      <c r="D24" s="130" t="s">
        <v>845</v>
      </c>
      <c r="E24" s="130" t="s">
        <v>676</v>
      </c>
      <c r="F24" s="130" t="s">
        <v>846</v>
      </c>
      <c r="H24" s="130" t="s">
        <v>378</v>
      </c>
      <c r="J24" s="130" t="s">
        <v>379</v>
      </c>
      <c r="K24" s="130" t="s">
        <v>847</v>
      </c>
      <c r="L24" s="130" t="s">
        <v>848</v>
      </c>
      <c r="M24" s="130" t="s">
        <v>849</v>
      </c>
      <c r="N24" s="130" t="s">
        <v>389</v>
      </c>
      <c r="O24" s="130" t="s">
        <v>383</v>
      </c>
      <c r="P24" s="130" t="s">
        <v>384</v>
      </c>
      <c r="Q24" s="130" t="s">
        <v>385</v>
      </c>
      <c r="R24" s="130" t="s">
        <v>386</v>
      </c>
      <c r="S24" s="130" t="s">
        <v>618</v>
      </c>
      <c r="T24" s="130" t="s">
        <v>619</v>
      </c>
      <c r="U24" s="130" t="s">
        <v>619</v>
      </c>
      <c r="AK24" s="130" t="s">
        <v>379</v>
      </c>
      <c r="AL24" s="130" t="s">
        <v>388</v>
      </c>
      <c r="AM24" s="130" t="s">
        <v>379</v>
      </c>
      <c r="AN24" s="130" t="s">
        <v>620</v>
      </c>
      <c r="AO24" s="130" t="s">
        <v>619</v>
      </c>
      <c r="AP24" s="130" t="s">
        <v>621</v>
      </c>
      <c r="AQ24" s="130" t="s">
        <v>391</v>
      </c>
      <c r="AR24" s="130" t="s">
        <v>622</v>
      </c>
      <c r="AU24" s="130" t="s">
        <v>848</v>
      </c>
      <c r="AX24" s="130" t="s">
        <v>394</v>
      </c>
      <c r="AY24" s="130" t="s">
        <v>850</v>
      </c>
      <c r="BV24" s="130" t="s">
        <v>413</v>
      </c>
      <c r="BW24" s="130" t="s">
        <v>851</v>
      </c>
      <c r="BX24" s="130" t="s">
        <v>639</v>
      </c>
      <c r="BY24" s="130" t="s">
        <v>852</v>
      </c>
      <c r="BZ24" s="130" t="s">
        <v>641</v>
      </c>
      <c r="CA24" s="130" t="s">
        <v>853</v>
      </c>
      <c r="CB24" s="130" t="s">
        <v>419</v>
      </c>
      <c r="CC24" s="132" t="s">
        <v>854</v>
      </c>
      <c r="CD24" s="132" t="s">
        <v>643</v>
      </c>
      <c r="CE24" s="132" t="s">
        <v>855</v>
      </c>
      <c r="CF24" s="132" t="s">
        <v>421</v>
      </c>
      <c r="CG24" s="132" t="s">
        <v>856</v>
      </c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 t="s">
        <v>857</v>
      </c>
      <c r="C25" s="130" t="s">
        <v>858</v>
      </c>
      <c r="D25" s="130" t="s">
        <v>859</v>
      </c>
      <c r="E25" s="130" t="s">
        <v>860</v>
      </c>
      <c r="F25" s="130" t="s">
        <v>861</v>
      </c>
      <c r="H25" s="130" t="s">
        <v>378</v>
      </c>
      <c r="J25" s="130" t="s">
        <v>379</v>
      </c>
      <c r="K25" s="130" t="s">
        <v>862</v>
      </c>
      <c r="L25" s="130" t="s">
        <v>863</v>
      </c>
      <c r="M25" s="130" t="s">
        <v>719</v>
      </c>
      <c r="N25" s="130" t="s">
        <v>379</v>
      </c>
      <c r="O25" s="130" t="s">
        <v>383</v>
      </c>
      <c r="P25" s="130" t="s">
        <v>384</v>
      </c>
      <c r="Q25" s="130" t="s">
        <v>385</v>
      </c>
      <c r="R25" s="130" t="s">
        <v>386</v>
      </c>
      <c r="S25" s="130" t="s">
        <v>393</v>
      </c>
      <c r="T25" s="130" t="s">
        <v>864</v>
      </c>
      <c r="U25" s="130" t="s">
        <v>864</v>
      </c>
      <c r="AK25" s="130" t="s">
        <v>379</v>
      </c>
      <c r="AL25" s="130" t="s">
        <v>388</v>
      </c>
      <c r="AM25" s="130" t="s">
        <v>379</v>
      </c>
      <c r="AN25" s="130" t="s">
        <v>393</v>
      </c>
      <c r="AO25" s="130" t="s">
        <v>864</v>
      </c>
      <c r="AP25" s="130" t="s">
        <v>865</v>
      </c>
      <c r="AQ25" s="130" t="s">
        <v>866</v>
      </c>
      <c r="AR25" s="130" t="s">
        <v>867</v>
      </c>
      <c r="AS25" s="130" t="s">
        <v>393</v>
      </c>
      <c r="AU25" s="130" t="s">
        <v>863</v>
      </c>
      <c r="AV25" s="130" t="s">
        <v>868</v>
      </c>
      <c r="AW25" s="130" t="s">
        <v>869</v>
      </c>
      <c r="AX25" s="130" t="s">
        <v>623</v>
      </c>
      <c r="AY25" s="130" t="s">
        <v>869</v>
      </c>
      <c r="AZ25" s="130" t="s">
        <v>394</v>
      </c>
      <c r="BA25" s="130" t="s">
        <v>869</v>
      </c>
      <c r="BB25" s="130" t="s">
        <v>396</v>
      </c>
      <c r="BC25" s="130" t="s">
        <v>870</v>
      </c>
      <c r="BD25" s="130" t="s">
        <v>425</v>
      </c>
      <c r="BE25" s="130" t="s">
        <v>871</v>
      </c>
      <c r="BF25" s="130" t="s">
        <v>872</v>
      </c>
      <c r="BG25" s="130" t="s">
        <v>873</v>
      </c>
      <c r="BH25" s="130" t="s">
        <v>874</v>
      </c>
      <c r="BI25" s="130" t="s">
        <v>875</v>
      </c>
      <c r="BJ25" s="130" t="s">
        <v>876</v>
      </c>
      <c r="BK25" s="130" t="s">
        <v>877</v>
      </c>
      <c r="BL25" s="130" t="s">
        <v>402</v>
      </c>
      <c r="BM25" s="130" t="s">
        <v>403</v>
      </c>
      <c r="BN25" s="130" t="s">
        <v>404</v>
      </c>
      <c r="BO25" s="130" t="s">
        <v>878</v>
      </c>
      <c r="BP25" s="130" t="s">
        <v>406</v>
      </c>
      <c r="BQ25" s="130" t="s">
        <v>879</v>
      </c>
      <c r="BR25" s="130" t="s">
        <v>398</v>
      </c>
      <c r="BS25" s="130" t="s">
        <v>768</v>
      </c>
      <c r="BT25" s="130" t="s">
        <v>408</v>
      </c>
      <c r="BU25" s="130" t="s">
        <v>880</v>
      </c>
      <c r="BV25" s="130" t="s">
        <v>396</v>
      </c>
      <c r="BW25" s="130" t="s">
        <v>881</v>
      </c>
      <c r="BX25" s="130" t="s">
        <v>491</v>
      </c>
      <c r="BY25" s="130" t="s">
        <v>882</v>
      </c>
      <c r="BZ25" s="130" t="s">
        <v>415</v>
      </c>
      <c r="CA25" s="130" t="s">
        <v>883</v>
      </c>
      <c r="CB25" s="130" t="s">
        <v>413</v>
      </c>
      <c r="CC25" s="132" t="s">
        <v>884</v>
      </c>
      <c r="CD25" s="132" t="s">
        <v>624</v>
      </c>
      <c r="CE25" s="132" t="s">
        <v>708</v>
      </c>
      <c r="CF25" s="132" t="s">
        <v>411</v>
      </c>
      <c r="CG25" s="132" t="s">
        <v>885</v>
      </c>
      <c r="CH25" s="132" t="s">
        <v>886</v>
      </c>
      <c r="CI25" s="132" t="s">
        <v>810</v>
      </c>
      <c r="CJ25" s="132" t="s">
        <v>641</v>
      </c>
      <c r="CK25" s="132" t="s">
        <v>710</v>
      </c>
      <c r="CL25" s="132" t="s">
        <v>419</v>
      </c>
      <c r="CM25" s="132" t="s">
        <v>887</v>
      </c>
      <c r="CN25" s="132" t="s">
        <v>421</v>
      </c>
      <c r="CO25" s="132" t="s">
        <v>888</v>
      </c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889</v>
      </c>
      <c r="C26" s="130" t="s">
        <v>890</v>
      </c>
      <c r="D26" s="130" t="s">
        <v>891</v>
      </c>
      <c r="E26" s="130" t="s">
        <v>892</v>
      </c>
      <c r="F26" s="130" t="s">
        <v>893</v>
      </c>
      <c r="H26" s="130" t="s">
        <v>378</v>
      </c>
      <c r="J26" s="130" t="s">
        <v>379</v>
      </c>
      <c r="K26" s="130" t="s">
        <v>894</v>
      </c>
      <c r="L26" s="130" t="s">
        <v>862</v>
      </c>
      <c r="M26" s="130" t="s">
        <v>895</v>
      </c>
      <c r="N26" s="130" t="s">
        <v>379</v>
      </c>
      <c r="O26" s="130" t="s">
        <v>383</v>
      </c>
      <c r="P26" s="130" t="s">
        <v>384</v>
      </c>
      <c r="Q26" s="130" t="s">
        <v>385</v>
      </c>
      <c r="R26" s="130" t="s">
        <v>386</v>
      </c>
      <c r="S26" s="130" t="s">
        <v>393</v>
      </c>
      <c r="T26" s="130" t="s">
        <v>864</v>
      </c>
      <c r="U26" s="130" t="s">
        <v>864</v>
      </c>
      <c r="AK26" s="130" t="s">
        <v>379</v>
      </c>
      <c r="AL26" s="130" t="s">
        <v>388</v>
      </c>
      <c r="AM26" s="130" t="s">
        <v>379</v>
      </c>
      <c r="AN26" s="130" t="s">
        <v>393</v>
      </c>
      <c r="AO26" s="130" t="s">
        <v>864</v>
      </c>
      <c r="AP26" s="130" t="s">
        <v>865</v>
      </c>
      <c r="AQ26" s="130" t="s">
        <v>866</v>
      </c>
      <c r="AR26" s="130" t="s">
        <v>867</v>
      </c>
      <c r="AS26" s="130" t="s">
        <v>433</v>
      </c>
      <c r="AU26" s="130" t="s">
        <v>862</v>
      </c>
      <c r="AV26" s="130" t="s">
        <v>868</v>
      </c>
      <c r="AW26" s="130" t="s">
        <v>896</v>
      </c>
      <c r="AX26" s="130" t="s">
        <v>623</v>
      </c>
      <c r="AY26" s="130" t="s">
        <v>896</v>
      </c>
      <c r="AZ26" s="130" t="s">
        <v>394</v>
      </c>
      <c r="BA26" s="130" t="s">
        <v>896</v>
      </c>
      <c r="BB26" s="130" t="s">
        <v>396</v>
      </c>
      <c r="BC26" s="130" t="s">
        <v>897</v>
      </c>
      <c r="BD26" s="130" t="s">
        <v>425</v>
      </c>
      <c r="BE26" s="130" t="s">
        <v>898</v>
      </c>
      <c r="BF26" s="130" t="s">
        <v>872</v>
      </c>
      <c r="BG26" s="130" t="s">
        <v>899</v>
      </c>
      <c r="BH26" s="130" t="s">
        <v>874</v>
      </c>
      <c r="BI26" s="130" t="s">
        <v>900</v>
      </c>
      <c r="BJ26" s="130" t="s">
        <v>876</v>
      </c>
      <c r="BK26" s="130" t="s">
        <v>901</v>
      </c>
      <c r="BL26" s="130" t="s">
        <v>402</v>
      </c>
      <c r="BM26" s="130" t="s">
        <v>902</v>
      </c>
      <c r="BN26" s="130" t="s">
        <v>404</v>
      </c>
      <c r="BO26" s="130" t="s">
        <v>903</v>
      </c>
      <c r="BP26" s="130" t="s">
        <v>406</v>
      </c>
      <c r="BQ26" s="130" t="s">
        <v>904</v>
      </c>
      <c r="BR26" s="130" t="s">
        <v>398</v>
      </c>
      <c r="BS26" s="130" t="s">
        <v>905</v>
      </c>
      <c r="BT26" s="130" t="s">
        <v>408</v>
      </c>
      <c r="BU26" s="130" t="s">
        <v>906</v>
      </c>
      <c r="BV26" s="130" t="s">
        <v>396</v>
      </c>
      <c r="BW26" s="130" t="s">
        <v>907</v>
      </c>
      <c r="BX26" s="130" t="s">
        <v>491</v>
      </c>
      <c r="BY26" s="130" t="s">
        <v>908</v>
      </c>
      <c r="BZ26" s="130" t="s">
        <v>415</v>
      </c>
      <c r="CA26" s="130" t="s">
        <v>729</v>
      </c>
      <c r="CB26" s="130" t="s">
        <v>413</v>
      </c>
      <c r="CC26" s="132" t="s">
        <v>885</v>
      </c>
      <c r="CD26" s="132" t="s">
        <v>624</v>
      </c>
      <c r="CE26" s="132" t="s">
        <v>909</v>
      </c>
      <c r="CF26" s="132" t="s">
        <v>411</v>
      </c>
      <c r="CG26" s="132" t="s">
        <v>910</v>
      </c>
      <c r="CH26" s="132" t="s">
        <v>886</v>
      </c>
      <c r="CI26" s="132" t="s">
        <v>789</v>
      </c>
      <c r="CJ26" s="132" t="s">
        <v>641</v>
      </c>
      <c r="CK26" s="132" t="s">
        <v>911</v>
      </c>
      <c r="CL26" s="132" t="s">
        <v>419</v>
      </c>
      <c r="CM26" s="132" t="s">
        <v>912</v>
      </c>
      <c r="CN26" s="132" t="s">
        <v>421</v>
      </c>
      <c r="CO26" s="132" t="s">
        <v>913</v>
      </c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914</v>
      </c>
      <c r="C27" s="130" t="s">
        <v>915</v>
      </c>
      <c r="D27" s="130" t="s">
        <v>752</v>
      </c>
      <c r="E27" s="130" t="s">
        <v>892</v>
      </c>
      <c r="F27" s="130" t="s">
        <v>564</v>
      </c>
      <c r="H27" s="130" t="s">
        <v>378</v>
      </c>
      <c r="J27" s="130" t="s">
        <v>379</v>
      </c>
      <c r="K27" s="130" t="s">
        <v>916</v>
      </c>
      <c r="L27" s="130" t="s">
        <v>917</v>
      </c>
      <c r="M27" s="130" t="s">
        <v>918</v>
      </c>
      <c r="N27" s="130" t="s">
        <v>379</v>
      </c>
      <c r="O27" s="130" t="s">
        <v>383</v>
      </c>
      <c r="P27" s="130" t="s">
        <v>384</v>
      </c>
      <c r="Q27" s="130" t="s">
        <v>385</v>
      </c>
      <c r="R27" s="130" t="s">
        <v>386</v>
      </c>
      <c r="S27" s="130" t="s">
        <v>393</v>
      </c>
      <c r="T27" s="130" t="s">
        <v>864</v>
      </c>
      <c r="U27" s="130" t="s">
        <v>864</v>
      </c>
      <c r="AK27" s="130" t="s">
        <v>379</v>
      </c>
      <c r="AL27" s="130" t="s">
        <v>388</v>
      </c>
      <c r="AM27" s="130" t="s">
        <v>379</v>
      </c>
      <c r="AN27" s="130" t="s">
        <v>393</v>
      </c>
      <c r="AO27" s="130" t="s">
        <v>864</v>
      </c>
      <c r="AP27" s="130" t="s">
        <v>865</v>
      </c>
      <c r="AQ27" s="130" t="s">
        <v>866</v>
      </c>
      <c r="AR27" s="130" t="s">
        <v>867</v>
      </c>
      <c r="AS27" s="130" t="s">
        <v>389</v>
      </c>
      <c r="AU27" s="130" t="s">
        <v>917</v>
      </c>
      <c r="AV27" s="130" t="s">
        <v>868</v>
      </c>
      <c r="AW27" s="130" t="s">
        <v>896</v>
      </c>
      <c r="AX27" s="130" t="s">
        <v>623</v>
      </c>
      <c r="AY27" s="130" t="s">
        <v>896</v>
      </c>
      <c r="AZ27" s="130" t="s">
        <v>394</v>
      </c>
      <c r="BA27" s="130" t="s">
        <v>896</v>
      </c>
      <c r="BB27" s="130" t="s">
        <v>396</v>
      </c>
      <c r="BC27" s="130" t="s">
        <v>897</v>
      </c>
      <c r="BD27" s="130" t="s">
        <v>425</v>
      </c>
      <c r="BE27" s="130" t="s">
        <v>919</v>
      </c>
      <c r="BF27" s="130" t="s">
        <v>872</v>
      </c>
      <c r="BG27" s="130" t="s">
        <v>920</v>
      </c>
      <c r="BH27" s="130" t="s">
        <v>874</v>
      </c>
      <c r="BI27" s="130" t="s">
        <v>921</v>
      </c>
      <c r="BJ27" s="130" t="s">
        <v>876</v>
      </c>
      <c r="BK27" s="130" t="s">
        <v>922</v>
      </c>
      <c r="BL27" s="130" t="s">
        <v>402</v>
      </c>
      <c r="BM27" s="130" t="s">
        <v>923</v>
      </c>
      <c r="BN27" s="130" t="s">
        <v>404</v>
      </c>
      <c r="BO27" s="130" t="s">
        <v>924</v>
      </c>
      <c r="BP27" s="130" t="s">
        <v>406</v>
      </c>
      <c r="BQ27" s="130" t="s">
        <v>905</v>
      </c>
      <c r="BR27" s="130" t="s">
        <v>398</v>
      </c>
      <c r="BS27" s="130" t="s">
        <v>925</v>
      </c>
      <c r="BT27" s="130" t="s">
        <v>408</v>
      </c>
      <c r="BU27" s="130" t="s">
        <v>926</v>
      </c>
      <c r="BV27" s="130" t="s">
        <v>396</v>
      </c>
      <c r="BW27" s="130" t="s">
        <v>927</v>
      </c>
      <c r="BX27" s="130" t="s">
        <v>491</v>
      </c>
      <c r="BY27" s="130" t="s">
        <v>928</v>
      </c>
      <c r="BZ27" s="130" t="s">
        <v>415</v>
      </c>
      <c r="CA27" s="130" t="s">
        <v>788</v>
      </c>
      <c r="CB27" s="130" t="s">
        <v>413</v>
      </c>
      <c r="CC27" s="132" t="s">
        <v>929</v>
      </c>
      <c r="CD27" s="132" t="s">
        <v>624</v>
      </c>
      <c r="CE27" s="132" t="s">
        <v>930</v>
      </c>
      <c r="CF27" s="132" t="s">
        <v>411</v>
      </c>
      <c r="CG27" s="132" t="s">
        <v>710</v>
      </c>
      <c r="CH27" s="132" t="s">
        <v>886</v>
      </c>
      <c r="CI27" s="132" t="s">
        <v>931</v>
      </c>
      <c r="CJ27" s="132" t="s">
        <v>641</v>
      </c>
      <c r="CK27" s="132" t="s">
        <v>932</v>
      </c>
      <c r="CL27" s="132" t="s">
        <v>419</v>
      </c>
      <c r="CM27" s="132" t="s">
        <v>933</v>
      </c>
      <c r="CN27" s="132" t="s">
        <v>421</v>
      </c>
      <c r="CO27" s="132" t="s">
        <v>826</v>
      </c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406</v>
      </c>
      <c r="C28" s="130" t="s">
        <v>934</v>
      </c>
      <c r="D28" s="130" t="s">
        <v>935</v>
      </c>
      <c r="E28" s="130" t="s">
        <v>936</v>
      </c>
      <c r="F28" s="130" t="s">
        <v>937</v>
      </c>
      <c r="H28" s="130" t="s">
        <v>378</v>
      </c>
      <c r="J28" s="130" t="s">
        <v>379</v>
      </c>
      <c r="K28" s="130" t="s">
        <v>938</v>
      </c>
      <c r="L28" s="130" t="s">
        <v>939</v>
      </c>
      <c r="M28" s="130" t="s">
        <v>940</v>
      </c>
      <c r="N28" s="130" t="s">
        <v>379</v>
      </c>
      <c r="O28" s="130" t="s">
        <v>393</v>
      </c>
      <c r="P28" s="130" t="s">
        <v>840</v>
      </c>
      <c r="Q28" s="130" t="s">
        <v>841</v>
      </c>
      <c r="R28" s="130" t="s">
        <v>386</v>
      </c>
      <c r="S28" s="130" t="s">
        <v>393</v>
      </c>
      <c r="T28" s="130" t="s">
        <v>864</v>
      </c>
      <c r="U28" s="130" t="s">
        <v>864</v>
      </c>
      <c r="AK28" s="130" t="s">
        <v>379</v>
      </c>
      <c r="AL28" s="130" t="s">
        <v>388</v>
      </c>
      <c r="AM28" s="130" t="s">
        <v>379</v>
      </c>
      <c r="AN28" s="130" t="s">
        <v>393</v>
      </c>
      <c r="AO28" s="130" t="s">
        <v>864</v>
      </c>
      <c r="AP28" s="130" t="s">
        <v>865</v>
      </c>
      <c r="AQ28" s="130" t="s">
        <v>866</v>
      </c>
      <c r="AR28" s="130" t="s">
        <v>867</v>
      </c>
      <c r="AS28" s="130" t="s">
        <v>476</v>
      </c>
      <c r="AU28" s="130" t="s">
        <v>939</v>
      </c>
      <c r="AV28" s="130" t="s">
        <v>868</v>
      </c>
      <c r="AW28" s="130" t="s">
        <v>941</v>
      </c>
      <c r="AX28" s="130" t="s">
        <v>623</v>
      </c>
      <c r="AY28" s="130" t="s">
        <v>942</v>
      </c>
      <c r="AZ28" s="130" t="s">
        <v>394</v>
      </c>
      <c r="BA28" s="130" t="s">
        <v>942</v>
      </c>
      <c r="BB28" s="130" t="s">
        <v>396</v>
      </c>
      <c r="BC28" s="130" t="s">
        <v>943</v>
      </c>
      <c r="BD28" s="130" t="s">
        <v>425</v>
      </c>
      <c r="BE28" s="130" t="s">
        <v>944</v>
      </c>
      <c r="BF28" s="130" t="s">
        <v>872</v>
      </c>
      <c r="BG28" s="130" t="s">
        <v>945</v>
      </c>
      <c r="BH28" s="130" t="s">
        <v>874</v>
      </c>
      <c r="BI28" s="130" t="s">
        <v>744</v>
      </c>
      <c r="BJ28" s="130" t="s">
        <v>876</v>
      </c>
      <c r="BK28" s="130" t="s">
        <v>946</v>
      </c>
      <c r="BL28" s="130" t="s">
        <v>402</v>
      </c>
      <c r="BM28" s="130" t="s">
        <v>947</v>
      </c>
      <c r="BN28" s="130" t="s">
        <v>404</v>
      </c>
      <c r="BO28" s="130" t="s">
        <v>948</v>
      </c>
      <c r="BP28" s="130" t="s">
        <v>406</v>
      </c>
      <c r="BQ28" s="130" t="s">
        <v>727</v>
      </c>
      <c r="BR28" s="130" t="s">
        <v>398</v>
      </c>
      <c r="BS28" s="130" t="s">
        <v>949</v>
      </c>
      <c r="BT28" s="130" t="s">
        <v>408</v>
      </c>
      <c r="BU28" s="130" t="s">
        <v>950</v>
      </c>
      <c r="BV28" s="130" t="s">
        <v>396</v>
      </c>
      <c r="BW28" s="130" t="s">
        <v>951</v>
      </c>
      <c r="BX28" s="130" t="s">
        <v>491</v>
      </c>
      <c r="BY28" s="130" t="s">
        <v>952</v>
      </c>
      <c r="BZ28" s="130" t="s">
        <v>415</v>
      </c>
      <c r="CA28" s="130" t="s">
        <v>953</v>
      </c>
      <c r="CB28" s="130" t="s">
        <v>413</v>
      </c>
      <c r="CC28" s="132" t="s">
        <v>954</v>
      </c>
      <c r="CD28" s="132" t="s">
        <v>624</v>
      </c>
      <c r="CE28" s="132" t="s">
        <v>955</v>
      </c>
      <c r="CF28" s="132" t="s">
        <v>411</v>
      </c>
      <c r="CG28" s="132" t="s">
        <v>956</v>
      </c>
      <c r="CH28" s="132" t="s">
        <v>886</v>
      </c>
      <c r="CI28" s="132" t="s">
        <v>594</v>
      </c>
      <c r="CJ28" s="132" t="s">
        <v>641</v>
      </c>
      <c r="CK28" s="132" t="s">
        <v>444</v>
      </c>
      <c r="CL28" s="132" t="s">
        <v>419</v>
      </c>
      <c r="CM28" s="132" t="s">
        <v>957</v>
      </c>
      <c r="CN28" s="132" t="s">
        <v>421</v>
      </c>
      <c r="CO28" s="132" t="s">
        <v>958</v>
      </c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 t="s">
        <v>959</v>
      </c>
      <c r="C29" s="130" t="s">
        <v>960</v>
      </c>
      <c r="D29" s="130" t="s">
        <v>433</v>
      </c>
      <c r="E29" s="130" t="s">
        <v>961</v>
      </c>
      <c r="F29" s="130" t="s">
        <v>962</v>
      </c>
      <c r="H29" s="130" t="s">
        <v>378</v>
      </c>
      <c r="J29" s="130" t="s">
        <v>379</v>
      </c>
      <c r="K29" s="130" t="s">
        <v>963</v>
      </c>
      <c r="L29" s="130" t="s">
        <v>964</v>
      </c>
      <c r="M29" s="130" t="s">
        <v>965</v>
      </c>
      <c r="N29" s="130" t="s">
        <v>379</v>
      </c>
      <c r="O29" s="130" t="s">
        <v>393</v>
      </c>
      <c r="P29" s="130" t="s">
        <v>840</v>
      </c>
      <c r="Q29" s="130" t="s">
        <v>841</v>
      </c>
      <c r="R29" s="130" t="s">
        <v>386</v>
      </c>
      <c r="S29" s="130" t="s">
        <v>393</v>
      </c>
      <c r="T29" s="130" t="s">
        <v>864</v>
      </c>
      <c r="U29" s="130" t="s">
        <v>864</v>
      </c>
      <c r="AK29" s="130" t="s">
        <v>842</v>
      </c>
      <c r="AL29" s="130" t="s">
        <v>388</v>
      </c>
      <c r="AM29" s="130" t="s">
        <v>379</v>
      </c>
      <c r="AN29" s="130" t="s">
        <v>393</v>
      </c>
      <c r="AO29" s="130" t="s">
        <v>864</v>
      </c>
      <c r="AP29" s="130" t="s">
        <v>865</v>
      </c>
      <c r="AQ29" s="130" t="s">
        <v>866</v>
      </c>
      <c r="AR29" s="130" t="s">
        <v>867</v>
      </c>
      <c r="AS29" s="130" t="s">
        <v>383</v>
      </c>
      <c r="AU29" s="130" t="s">
        <v>964</v>
      </c>
      <c r="AV29" s="130" t="s">
        <v>868</v>
      </c>
      <c r="AW29" s="130" t="s">
        <v>966</v>
      </c>
      <c r="AX29" s="130" t="s">
        <v>623</v>
      </c>
      <c r="AY29" s="130" t="s">
        <v>966</v>
      </c>
      <c r="AZ29" s="130" t="s">
        <v>394</v>
      </c>
      <c r="BA29" s="130" t="s">
        <v>966</v>
      </c>
      <c r="BB29" s="130" t="s">
        <v>396</v>
      </c>
      <c r="BC29" s="130" t="s">
        <v>967</v>
      </c>
      <c r="BD29" s="130" t="s">
        <v>425</v>
      </c>
      <c r="BE29" s="130" t="s">
        <v>968</v>
      </c>
      <c r="BF29" s="130" t="s">
        <v>872</v>
      </c>
      <c r="BG29" s="130" t="s">
        <v>969</v>
      </c>
      <c r="BH29" s="130" t="s">
        <v>874</v>
      </c>
      <c r="BI29" s="130" t="s">
        <v>970</v>
      </c>
      <c r="BJ29" s="130" t="s">
        <v>876</v>
      </c>
      <c r="BK29" s="130" t="s">
        <v>617</v>
      </c>
      <c r="BL29" s="130" t="s">
        <v>402</v>
      </c>
      <c r="BM29" s="130" t="s">
        <v>971</v>
      </c>
      <c r="BN29" s="130" t="s">
        <v>404</v>
      </c>
      <c r="BO29" s="130" t="s">
        <v>930</v>
      </c>
      <c r="BP29" s="130" t="s">
        <v>406</v>
      </c>
      <c r="BQ29" s="130" t="s">
        <v>972</v>
      </c>
      <c r="BR29" s="130" t="s">
        <v>398</v>
      </c>
      <c r="BS29" s="130" t="s">
        <v>973</v>
      </c>
      <c r="BT29" s="130" t="s">
        <v>408</v>
      </c>
      <c r="BU29" s="130" t="s">
        <v>974</v>
      </c>
      <c r="BV29" s="130" t="s">
        <v>396</v>
      </c>
      <c r="BW29" s="130" t="s">
        <v>975</v>
      </c>
      <c r="BX29" s="130" t="s">
        <v>491</v>
      </c>
      <c r="BY29" s="130" t="s">
        <v>976</v>
      </c>
      <c r="BZ29" s="130" t="s">
        <v>415</v>
      </c>
      <c r="CA29" s="130" t="s">
        <v>977</v>
      </c>
      <c r="CB29" s="130" t="s">
        <v>413</v>
      </c>
      <c r="CC29" s="132" t="s">
        <v>802</v>
      </c>
      <c r="CD29" s="132" t="s">
        <v>624</v>
      </c>
      <c r="CE29" s="132" t="s">
        <v>607</v>
      </c>
      <c r="CF29" s="132" t="s">
        <v>411</v>
      </c>
      <c r="CG29" s="132" t="s">
        <v>978</v>
      </c>
      <c r="CH29" s="132" t="s">
        <v>886</v>
      </c>
      <c r="CI29" s="132" t="s">
        <v>979</v>
      </c>
      <c r="CJ29" s="132" t="s">
        <v>641</v>
      </c>
      <c r="CK29" s="132" t="s">
        <v>980</v>
      </c>
      <c r="CL29" s="132" t="s">
        <v>419</v>
      </c>
      <c r="CM29" s="132" t="s">
        <v>981</v>
      </c>
      <c r="CN29" s="132" t="s">
        <v>421</v>
      </c>
      <c r="CO29" s="132" t="s">
        <v>982</v>
      </c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983</v>
      </c>
      <c r="C30" s="130" t="s">
        <v>984</v>
      </c>
      <c r="D30" s="130" t="s">
        <v>985</v>
      </c>
      <c r="E30" s="130" t="s">
        <v>986</v>
      </c>
      <c r="F30" s="130" t="s">
        <v>987</v>
      </c>
      <c r="H30" s="130" t="s">
        <v>378</v>
      </c>
      <c r="J30" s="130" t="s">
        <v>379</v>
      </c>
      <c r="K30" s="130" t="s">
        <v>988</v>
      </c>
      <c r="L30" s="130" t="s">
        <v>989</v>
      </c>
      <c r="M30" s="130" t="s">
        <v>990</v>
      </c>
      <c r="N30" s="130" t="s">
        <v>379</v>
      </c>
      <c r="O30" s="130" t="s">
        <v>546</v>
      </c>
      <c r="P30" s="130" t="s">
        <v>759</v>
      </c>
      <c r="Q30" s="130" t="s">
        <v>760</v>
      </c>
      <c r="R30" s="130" t="s">
        <v>386</v>
      </c>
      <c r="S30" s="130" t="s">
        <v>393</v>
      </c>
      <c r="T30" s="130" t="s">
        <v>864</v>
      </c>
      <c r="U30" s="130" t="s">
        <v>864</v>
      </c>
      <c r="AK30" s="130" t="s">
        <v>379</v>
      </c>
      <c r="AL30" s="130" t="s">
        <v>388</v>
      </c>
      <c r="AM30" s="130" t="s">
        <v>379</v>
      </c>
      <c r="AN30" s="130" t="s">
        <v>393</v>
      </c>
      <c r="AO30" s="130" t="s">
        <v>864</v>
      </c>
      <c r="AP30" s="130" t="s">
        <v>865</v>
      </c>
      <c r="AQ30" s="130" t="s">
        <v>866</v>
      </c>
      <c r="AR30" s="130" t="s">
        <v>867</v>
      </c>
      <c r="AS30" s="130" t="s">
        <v>522</v>
      </c>
      <c r="AU30" s="130" t="s">
        <v>989</v>
      </c>
      <c r="AV30" s="130" t="s">
        <v>868</v>
      </c>
      <c r="AW30" s="130" t="s">
        <v>991</v>
      </c>
      <c r="AX30" s="130" t="s">
        <v>623</v>
      </c>
      <c r="AY30" s="130" t="s">
        <v>991</v>
      </c>
      <c r="AZ30" s="130" t="s">
        <v>394</v>
      </c>
      <c r="BA30" s="130" t="s">
        <v>991</v>
      </c>
      <c r="BB30" s="130" t="s">
        <v>396</v>
      </c>
      <c r="BC30" s="130" t="s">
        <v>657</v>
      </c>
      <c r="BD30" s="130" t="s">
        <v>425</v>
      </c>
      <c r="BE30" s="130" t="s">
        <v>992</v>
      </c>
      <c r="BF30" s="130" t="s">
        <v>872</v>
      </c>
      <c r="BG30" s="130" t="s">
        <v>993</v>
      </c>
      <c r="BH30" s="130" t="s">
        <v>874</v>
      </c>
      <c r="BI30" s="130" t="s">
        <v>994</v>
      </c>
      <c r="BJ30" s="130" t="s">
        <v>876</v>
      </c>
      <c r="BK30" s="130" t="s">
        <v>995</v>
      </c>
      <c r="BL30" s="130" t="s">
        <v>402</v>
      </c>
      <c r="BM30" s="130" t="s">
        <v>996</v>
      </c>
      <c r="BN30" s="130" t="s">
        <v>404</v>
      </c>
      <c r="BO30" s="130" t="s">
        <v>569</v>
      </c>
      <c r="BP30" s="130" t="s">
        <v>406</v>
      </c>
      <c r="BQ30" s="130" t="s">
        <v>997</v>
      </c>
      <c r="BR30" s="130" t="s">
        <v>398</v>
      </c>
      <c r="BS30" s="130" t="s">
        <v>998</v>
      </c>
      <c r="BT30" s="130" t="s">
        <v>408</v>
      </c>
      <c r="BU30" s="130" t="s">
        <v>999</v>
      </c>
      <c r="BV30" s="130" t="s">
        <v>396</v>
      </c>
      <c r="BW30" s="130" t="s">
        <v>1000</v>
      </c>
      <c r="BX30" s="130" t="s">
        <v>491</v>
      </c>
      <c r="BY30" s="130" t="s">
        <v>1001</v>
      </c>
      <c r="BZ30" s="130" t="s">
        <v>415</v>
      </c>
      <c r="CA30" s="130" t="s">
        <v>571</v>
      </c>
      <c r="CB30" s="130" t="s">
        <v>413</v>
      </c>
      <c r="CC30" s="132" t="s">
        <v>853</v>
      </c>
      <c r="CD30" s="132" t="s">
        <v>624</v>
      </c>
      <c r="CE30" s="132" t="s">
        <v>1002</v>
      </c>
      <c r="CF30" s="132" t="s">
        <v>411</v>
      </c>
      <c r="CG30" s="132" t="s">
        <v>1003</v>
      </c>
      <c r="CH30" s="132" t="s">
        <v>886</v>
      </c>
      <c r="CI30" s="132" t="s">
        <v>1004</v>
      </c>
      <c r="CJ30" s="132" t="s">
        <v>641</v>
      </c>
      <c r="CK30" s="132" t="s">
        <v>1005</v>
      </c>
      <c r="CL30" s="132" t="s">
        <v>419</v>
      </c>
      <c r="CM30" s="132" t="s">
        <v>1006</v>
      </c>
      <c r="CN30" s="132" t="s">
        <v>421</v>
      </c>
      <c r="CO30" s="132" t="s">
        <v>830</v>
      </c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400</v>
      </c>
      <c r="C31" s="130" t="s">
        <v>1007</v>
      </c>
      <c r="D31" s="130" t="s">
        <v>383</v>
      </c>
      <c r="E31" s="130" t="s">
        <v>1008</v>
      </c>
      <c r="F31" s="130" t="s">
        <v>1009</v>
      </c>
      <c r="H31" s="130" t="s">
        <v>378</v>
      </c>
      <c r="J31" s="130" t="s">
        <v>379</v>
      </c>
      <c r="K31" s="130" t="s">
        <v>1010</v>
      </c>
      <c r="L31" s="130" t="s">
        <v>1011</v>
      </c>
      <c r="M31" s="130" t="s">
        <v>1012</v>
      </c>
      <c r="N31" s="130" t="s">
        <v>379</v>
      </c>
      <c r="O31" s="130" t="s">
        <v>389</v>
      </c>
      <c r="P31" s="130" t="s">
        <v>1013</v>
      </c>
      <c r="Q31" s="130" t="s">
        <v>1014</v>
      </c>
      <c r="R31" s="130" t="s">
        <v>386</v>
      </c>
      <c r="S31" s="130" t="s">
        <v>393</v>
      </c>
      <c r="T31" s="130" t="s">
        <v>864</v>
      </c>
      <c r="U31" s="130" t="s">
        <v>864</v>
      </c>
      <c r="AK31" s="130" t="s">
        <v>379</v>
      </c>
      <c r="AL31" s="130" t="s">
        <v>388</v>
      </c>
      <c r="AM31" s="130" t="s">
        <v>379</v>
      </c>
      <c r="AN31" s="130" t="s">
        <v>393</v>
      </c>
      <c r="AO31" s="130" t="s">
        <v>864</v>
      </c>
      <c r="AP31" s="130" t="s">
        <v>865</v>
      </c>
      <c r="AQ31" s="130" t="s">
        <v>866</v>
      </c>
      <c r="AR31" s="130" t="s">
        <v>867</v>
      </c>
      <c r="AS31" s="130" t="s">
        <v>546</v>
      </c>
      <c r="AU31" s="130" t="s">
        <v>1011</v>
      </c>
      <c r="AV31" s="130" t="s">
        <v>868</v>
      </c>
      <c r="AW31" s="130" t="s">
        <v>966</v>
      </c>
      <c r="AX31" s="130" t="s">
        <v>623</v>
      </c>
      <c r="AY31" s="130" t="s">
        <v>966</v>
      </c>
      <c r="AZ31" s="130" t="s">
        <v>394</v>
      </c>
      <c r="BA31" s="130" t="s">
        <v>966</v>
      </c>
      <c r="BB31" s="130" t="s">
        <v>396</v>
      </c>
      <c r="BC31" s="130" t="s">
        <v>1015</v>
      </c>
      <c r="BD31" s="130" t="s">
        <v>425</v>
      </c>
      <c r="BE31" s="130" t="s">
        <v>1016</v>
      </c>
      <c r="BF31" s="130" t="s">
        <v>872</v>
      </c>
      <c r="BG31" s="130" t="s">
        <v>993</v>
      </c>
      <c r="BH31" s="130" t="s">
        <v>874</v>
      </c>
      <c r="BI31" s="130" t="s">
        <v>437</v>
      </c>
      <c r="BJ31" s="130" t="s">
        <v>876</v>
      </c>
      <c r="BK31" s="130" t="s">
        <v>1017</v>
      </c>
      <c r="BL31" s="130" t="s">
        <v>402</v>
      </c>
      <c r="BM31" s="130" t="s">
        <v>1018</v>
      </c>
      <c r="BN31" s="130" t="s">
        <v>404</v>
      </c>
      <c r="BO31" s="130" t="s">
        <v>569</v>
      </c>
      <c r="BP31" s="130" t="s">
        <v>406</v>
      </c>
      <c r="BQ31" s="130" t="s">
        <v>997</v>
      </c>
      <c r="BR31" s="130" t="s">
        <v>398</v>
      </c>
      <c r="BS31" s="130" t="s">
        <v>1019</v>
      </c>
      <c r="BT31" s="130" t="s">
        <v>408</v>
      </c>
      <c r="BU31" s="130" t="s">
        <v>1020</v>
      </c>
      <c r="BV31" s="130" t="s">
        <v>396</v>
      </c>
      <c r="BW31" s="130" t="s">
        <v>1021</v>
      </c>
      <c r="BX31" s="130" t="s">
        <v>491</v>
      </c>
      <c r="BY31" s="130" t="s">
        <v>1022</v>
      </c>
      <c r="BZ31" s="130" t="s">
        <v>415</v>
      </c>
      <c r="CA31" s="130" t="s">
        <v>508</v>
      </c>
      <c r="CB31" s="130" t="s">
        <v>413</v>
      </c>
      <c r="CC31" s="132" t="s">
        <v>1023</v>
      </c>
      <c r="CD31" s="132" t="s">
        <v>624</v>
      </c>
      <c r="CE31" s="132" t="s">
        <v>1024</v>
      </c>
      <c r="CF31" s="132" t="s">
        <v>411</v>
      </c>
      <c r="CG31" s="132" t="s">
        <v>1025</v>
      </c>
      <c r="CH31" s="132" t="s">
        <v>886</v>
      </c>
      <c r="CI31" s="132" t="s">
        <v>1026</v>
      </c>
      <c r="CJ31" s="132" t="s">
        <v>641</v>
      </c>
      <c r="CK31" s="132" t="s">
        <v>1006</v>
      </c>
      <c r="CL31" s="132" t="s">
        <v>419</v>
      </c>
      <c r="CM31" s="132" t="s">
        <v>1027</v>
      </c>
      <c r="CN31" s="132" t="s">
        <v>421</v>
      </c>
      <c r="CO31" s="132" t="s">
        <v>831</v>
      </c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389</v>
      </c>
      <c r="C32" s="130" t="s">
        <v>1028</v>
      </c>
      <c r="D32" s="130" t="s">
        <v>1029</v>
      </c>
      <c r="E32" s="130" t="s">
        <v>1030</v>
      </c>
      <c r="F32" s="130" t="s">
        <v>1031</v>
      </c>
      <c r="H32" s="130" t="s">
        <v>378</v>
      </c>
      <c r="J32" s="130" t="s">
        <v>379</v>
      </c>
      <c r="K32" s="130" t="s">
        <v>895</v>
      </c>
      <c r="L32" s="130" t="s">
        <v>1032</v>
      </c>
      <c r="M32" s="130" t="s">
        <v>1033</v>
      </c>
      <c r="N32" s="130" t="s">
        <v>379</v>
      </c>
      <c r="O32" s="130" t="s">
        <v>522</v>
      </c>
      <c r="P32" s="130" t="s">
        <v>523</v>
      </c>
      <c r="Q32" s="130" t="s">
        <v>524</v>
      </c>
      <c r="R32" s="130" t="s">
        <v>386</v>
      </c>
      <c r="S32" s="130" t="s">
        <v>393</v>
      </c>
      <c r="T32" s="130" t="s">
        <v>2652</v>
      </c>
      <c r="U32" s="130" t="s">
        <v>2652</v>
      </c>
      <c r="AK32" s="130" t="s">
        <v>379</v>
      </c>
      <c r="AL32" s="130" t="s">
        <v>388</v>
      </c>
      <c r="AM32" s="130" t="s">
        <v>379</v>
      </c>
      <c r="AN32" s="130" t="s">
        <v>393</v>
      </c>
      <c r="AO32" s="130" t="s">
        <v>864</v>
      </c>
      <c r="AP32" s="130" t="s">
        <v>865</v>
      </c>
      <c r="AQ32" s="130" t="s">
        <v>866</v>
      </c>
      <c r="AR32" s="130" t="s">
        <v>867</v>
      </c>
      <c r="AS32" s="130" t="s">
        <v>784</v>
      </c>
      <c r="AU32" s="130" t="s">
        <v>1032</v>
      </c>
      <c r="AV32" s="130" t="s">
        <v>868</v>
      </c>
      <c r="AW32" s="130" t="s">
        <v>1034</v>
      </c>
      <c r="AX32" s="130" t="s">
        <v>623</v>
      </c>
      <c r="AY32" s="130" t="s">
        <v>1034</v>
      </c>
      <c r="AZ32" s="130" t="s">
        <v>394</v>
      </c>
      <c r="BA32" s="130" t="s">
        <v>1034</v>
      </c>
      <c r="BB32" s="130" t="s">
        <v>396</v>
      </c>
      <c r="BC32" s="130" t="s">
        <v>1035</v>
      </c>
      <c r="BD32" s="130" t="s">
        <v>425</v>
      </c>
      <c r="BE32" s="130" t="s">
        <v>1036</v>
      </c>
      <c r="BF32" s="130" t="s">
        <v>872</v>
      </c>
      <c r="BG32" s="130" t="s">
        <v>1037</v>
      </c>
      <c r="BH32" s="130" t="s">
        <v>874</v>
      </c>
      <c r="BI32" s="130" t="s">
        <v>1038</v>
      </c>
      <c r="BJ32" s="130" t="s">
        <v>876</v>
      </c>
      <c r="BK32" s="130" t="s">
        <v>636</v>
      </c>
      <c r="BL32" s="130" t="s">
        <v>402</v>
      </c>
      <c r="BM32" s="130" t="s">
        <v>773</v>
      </c>
      <c r="BN32" s="130" t="s">
        <v>404</v>
      </c>
      <c r="BO32" s="130" t="s">
        <v>1039</v>
      </c>
      <c r="BP32" s="130" t="s">
        <v>406</v>
      </c>
      <c r="BQ32" s="130" t="s">
        <v>1040</v>
      </c>
      <c r="BR32" s="130" t="s">
        <v>398</v>
      </c>
      <c r="BS32" s="130" t="s">
        <v>1041</v>
      </c>
      <c r="BT32" s="130" t="s">
        <v>408</v>
      </c>
      <c r="BU32" s="130" t="s">
        <v>1001</v>
      </c>
      <c r="BV32" s="130" t="s">
        <v>396</v>
      </c>
      <c r="BW32" s="130" t="s">
        <v>1042</v>
      </c>
      <c r="BX32" s="130" t="s">
        <v>491</v>
      </c>
      <c r="BY32" s="130" t="s">
        <v>446</v>
      </c>
      <c r="BZ32" s="130" t="s">
        <v>415</v>
      </c>
      <c r="CA32" s="130" t="s">
        <v>1043</v>
      </c>
      <c r="CB32" s="130" t="s">
        <v>413</v>
      </c>
      <c r="CC32" s="132" t="s">
        <v>1044</v>
      </c>
      <c r="CD32" s="132" t="s">
        <v>624</v>
      </c>
      <c r="CE32" s="132" t="s">
        <v>1045</v>
      </c>
      <c r="CF32" s="132" t="s">
        <v>411</v>
      </c>
      <c r="CG32" s="132" t="s">
        <v>1046</v>
      </c>
      <c r="CH32" s="132" t="s">
        <v>886</v>
      </c>
      <c r="CI32" s="132" t="s">
        <v>1047</v>
      </c>
      <c r="CJ32" s="132" t="s">
        <v>641</v>
      </c>
      <c r="CK32" s="132" t="s">
        <v>1048</v>
      </c>
      <c r="CL32" s="132" t="s">
        <v>419</v>
      </c>
      <c r="CM32" s="132" t="s">
        <v>554</v>
      </c>
      <c r="CN32" s="132" t="s">
        <v>421</v>
      </c>
      <c r="CO32" s="132" t="s">
        <v>1049</v>
      </c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1050</v>
      </c>
      <c r="C33" s="130" t="s">
        <v>1051</v>
      </c>
      <c r="D33" s="130" t="s">
        <v>1052</v>
      </c>
      <c r="E33" s="130" t="s">
        <v>1053</v>
      </c>
      <c r="F33" s="130" t="s">
        <v>1054</v>
      </c>
      <c r="H33" s="130" t="s">
        <v>378</v>
      </c>
      <c r="J33" s="130" t="s">
        <v>379</v>
      </c>
      <c r="K33" s="130" t="s">
        <v>1055</v>
      </c>
      <c r="L33" s="130" t="s">
        <v>1056</v>
      </c>
      <c r="M33" s="130" t="s">
        <v>1057</v>
      </c>
      <c r="N33" s="130" t="s">
        <v>379</v>
      </c>
      <c r="O33" s="130" t="s">
        <v>431</v>
      </c>
      <c r="P33" s="130" t="s">
        <v>432</v>
      </c>
      <c r="Q33" s="130" t="s">
        <v>432</v>
      </c>
      <c r="R33" s="130" t="s">
        <v>386</v>
      </c>
      <c r="S33" s="130" t="s">
        <v>393</v>
      </c>
      <c r="T33" s="130" t="s">
        <v>864</v>
      </c>
      <c r="U33" s="130" t="s">
        <v>864</v>
      </c>
      <c r="AK33" s="130" t="s">
        <v>379</v>
      </c>
      <c r="AL33" s="130" t="s">
        <v>388</v>
      </c>
      <c r="AM33" s="130" t="s">
        <v>379</v>
      </c>
      <c r="AN33" s="130" t="s">
        <v>393</v>
      </c>
      <c r="AO33" s="130" t="s">
        <v>864</v>
      </c>
      <c r="AP33" s="130" t="s">
        <v>865</v>
      </c>
      <c r="AQ33" s="130" t="s">
        <v>866</v>
      </c>
      <c r="AR33" s="130" t="s">
        <v>867</v>
      </c>
      <c r="AS33" s="130" t="s">
        <v>653</v>
      </c>
      <c r="AU33" s="130" t="s">
        <v>1056</v>
      </c>
      <c r="AV33" s="130" t="s">
        <v>868</v>
      </c>
      <c r="AW33" s="130" t="s">
        <v>1058</v>
      </c>
      <c r="AX33" s="130" t="s">
        <v>623</v>
      </c>
      <c r="AY33" s="130" t="s">
        <v>1058</v>
      </c>
      <c r="AZ33" s="130" t="s">
        <v>394</v>
      </c>
      <c r="BA33" s="130" t="s">
        <v>1058</v>
      </c>
      <c r="BB33" s="130" t="s">
        <v>396</v>
      </c>
      <c r="BC33" s="130" t="s">
        <v>1059</v>
      </c>
      <c r="BD33" s="130" t="s">
        <v>425</v>
      </c>
      <c r="BE33" s="130" t="s">
        <v>1060</v>
      </c>
      <c r="BF33" s="130" t="s">
        <v>872</v>
      </c>
      <c r="BG33" s="130" t="s">
        <v>1061</v>
      </c>
      <c r="BH33" s="130" t="s">
        <v>874</v>
      </c>
      <c r="BI33" s="130" t="s">
        <v>1062</v>
      </c>
      <c r="BJ33" s="130" t="s">
        <v>876</v>
      </c>
      <c r="BK33" s="130" t="s">
        <v>1063</v>
      </c>
      <c r="BL33" s="130" t="s">
        <v>402</v>
      </c>
      <c r="BM33" s="130" t="s">
        <v>1064</v>
      </c>
      <c r="BN33" s="130" t="s">
        <v>404</v>
      </c>
      <c r="BO33" s="130" t="s">
        <v>1065</v>
      </c>
      <c r="BP33" s="130" t="s">
        <v>406</v>
      </c>
      <c r="BQ33" s="130" t="s">
        <v>1020</v>
      </c>
      <c r="BR33" s="130" t="s">
        <v>398</v>
      </c>
      <c r="BS33" s="130" t="s">
        <v>1066</v>
      </c>
      <c r="BT33" s="130" t="s">
        <v>408</v>
      </c>
      <c r="BU33" s="130" t="s">
        <v>1067</v>
      </c>
      <c r="BV33" s="130" t="s">
        <v>396</v>
      </c>
      <c r="BW33" s="130" t="s">
        <v>446</v>
      </c>
      <c r="BX33" s="130" t="s">
        <v>491</v>
      </c>
      <c r="BY33" s="130" t="s">
        <v>1068</v>
      </c>
      <c r="BZ33" s="130" t="s">
        <v>415</v>
      </c>
      <c r="CA33" s="130" t="s">
        <v>1069</v>
      </c>
      <c r="CB33" s="130" t="s">
        <v>413</v>
      </c>
      <c r="CC33" s="132" t="s">
        <v>650</v>
      </c>
      <c r="CD33" s="132" t="s">
        <v>624</v>
      </c>
      <c r="CE33" s="132" t="s">
        <v>1070</v>
      </c>
      <c r="CF33" s="132" t="s">
        <v>411</v>
      </c>
      <c r="CG33" s="132" t="s">
        <v>965</v>
      </c>
      <c r="CH33" s="132" t="s">
        <v>886</v>
      </c>
      <c r="CI33" s="132" t="s">
        <v>831</v>
      </c>
      <c r="CJ33" s="132" t="s">
        <v>641</v>
      </c>
      <c r="CK33" s="132" t="s">
        <v>1071</v>
      </c>
      <c r="CL33" s="132" t="s">
        <v>419</v>
      </c>
      <c r="CM33" s="132" t="s">
        <v>497</v>
      </c>
      <c r="CN33" s="132" t="s">
        <v>421</v>
      </c>
      <c r="CO33" s="132" t="s">
        <v>1072</v>
      </c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1073</v>
      </c>
      <c r="C34" s="130" t="s">
        <v>1074</v>
      </c>
      <c r="D34" s="130" t="s">
        <v>1075</v>
      </c>
      <c r="E34" s="130" t="s">
        <v>1076</v>
      </c>
      <c r="F34" s="130" t="s">
        <v>1077</v>
      </c>
      <c r="H34" s="130" t="s">
        <v>378</v>
      </c>
      <c r="J34" s="130" t="s">
        <v>379</v>
      </c>
      <c r="K34" s="130" t="s">
        <v>1078</v>
      </c>
      <c r="L34" s="130" t="s">
        <v>1079</v>
      </c>
      <c r="M34" s="130" t="s">
        <v>1080</v>
      </c>
      <c r="N34" s="130" t="s">
        <v>379</v>
      </c>
      <c r="O34" s="130" t="s">
        <v>393</v>
      </c>
      <c r="P34" s="130" t="s">
        <v>840</v>
      </c>
      <c r="Q34" s="130" t="s">
        <v>841</v>
      </c>
      <c r="R34" s="130" t="s">
        <v>386</v>
      </c>
      <c r="S34" s="130" t="s">
        <v>393</v>
      </c>
      <c r="T34" s="130" t="s">
        <v>864</v>
      </c>
      <c r="U34" s="130" t="s">
        <v>864</v>
      </c>
      <c r="AK34" s="130" t="s">
        <v>842</v>
      </c>
      <c r="AL34" s="130" t="s">
        <v>388</v>
      </c>
      <c r="AM34" s="130" t="s">
        <v>379</v>
      </c>
      <c r="AN34" s="130" t="s">
        <v>393</v>
      </c>
      <c r="AO34" s="130" t="s">
        <v>864</v>
      </c>
      <c r="AP34" s="130" t="s">
        <v>865</v>
      </c>
      <c r="AQ34" s="130" t="s">
        <v>866</v>
      </c>
      <c r="AR34" s="130" t="s">
        <v>867</v>
      </c>
      <c r="AS34" s="130" t="s">
        <v>618</v>
      </c>
      <c r="AU34" s="130" t="s">
        <v>1079</v>
      </c>
      <c r="AV34" s="130" t="s">
        <v>868</v>
      </c>
      <c r="AW34" s="130" t="s">
        <v>1081</v>
      </c>
      <c r="AX34" s="130" t="s">
        <v>623</v>
      </c>
      <c r="AY34" s="130" t="s">
        <v>1081</v>
      </c>
      <c r="AZ34" s="130" t="s">
        <v>394</v>
      </c>
      <c r="BA34" s="130" t="s">
        <v>1081</v>
      </c>
      <c r="BB34" s="130" t="s">
        <v>396</v>
      </c>
      <c r="BC34" s="130" t="s">
        <v>720</v>
      </c>
      <c r="BD34" s="130" t="s">
        <v>425</v>
      </c>
      <c r="BE34" s="130" t="s">
        <v>1082</v>
      </c>
      <c r="BF34" s="130" t="s">
        <v>872</v>
      </c>
      <c r="BG34" s="130" t="s">
        <v>1083</v>
      </c>
      <c r="BH34" s="130" t="s">
        <v>874</v>
      </c>
      <c r="BI34" s="130" t="s">
        <v>1084</v>
      </c>
      <c r="BJ34" s="130" t="s">
        <v>876</v>
      </c>
      <c r="BK34" s="130" t="s">
        <v>771</v>
      </c>
      <c r="BL34" s="130" t="s">
        <v>402</v>
      </c>
      <c r="BM34" s="130" t="s">
        <v>1085</v>
      </c>
      <c r="BN34" s="130" t="s">
        <v>404</v>
      </c>
      <c r="BO34" s="130" t="s">
        <v>1086</v>
      </c>
      <c r="BP34" s="130" t="s">
        <v>406</v>
      </c>
      <c r="BQ34" s="130" t="s">
        <v>1087</v>
      </c>
      <c r="BR34" s="130" t="s">
        <v>398</v>
      </c>
      <c r="BS34" s="130" t="s">
        <v>1088</v>
      </c>
      <c r="BT34" s="130" t="s">
        <v>408</v>
      </c>
      <c r="BU34" s="130" t="s">
        <v>446</v>
      </c>
      <c r="BV34" s="130" t="s">
        <v>396</v>
      </c>
      <c r="BW34" s="130" t="s">
        <v>509</v>
      </c>
      <c r="BX34" s="130" t="s">
        <v>491</v>
      </c>
      <c r="BY34" s="130" t="s">
        <v>1089</v>
      </c>
      <c r="BZ34" s="130" t="s">
        <v>415</v>
      </c>
      <c r="CA34" s="130" t="s">
        <v>1090</v>
      </c>
      <c r="CB34" s="130" t="s">
        <v>413</v>
      </c>
      <c r="CC34" s="132" t="s">
        <v>1091</v>
      </c>
      <c r="CD34" s="132" t="s">
        <v>624</v>
      </c>
      <c r="CE34" s="132" t="s">
        <v>1092</v>
      </c>
      <c r="CF34" s="132" t="s">
        <v>411</v>
      </c>
      <c r="CG34" s="132" t="s">
        <v>1093</v>
      </c>
      <c r="CH34" s="132" t="s">
        <v>886</v>
      </c>
      <c r="CI34" s="132" t="s">
        <v>1094</v>
      </c>
      <c r="CJ34" s="132" t="s">
        <v>641</v>
      </c>
      <c r="CK34" s="132" t="s">
        <v>1095</v>
      </c>
      <c r="CL34" s="132" t="s">
        <v>419</v>
      </c>
      <c r="CM34" s="132" t="s">
        <v>1096</v>
      </c>
      <c r="CN34" s="132" t="s">
        <v>421</v>
      </c>
      <c r="CO34" s="132" t="s">
        <v>1097</v>
      </c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383</v>
      </c>
      <c r="C35" s="130" t="s">
        <v>1098</v>
      </c>
      <c r="D35" s="130" t="s">
        <v>1099</v>
      </c>
      <c r="E35" s="130" t="s">
        <v>1100</v>
      </c>
      <c r="F35" s="130" t="s">
        <v>1101</v>
      </c>
      <c r="H35" s="130" t="s">
        <v>378</v>
      </c>
      <c r="J35" s="130" t="s">
        <v>379</v>
      </c>
      <c r="K35" s="130" t="s">
        <v>659</v>
      </c>
      <c r="L35" s="130" t="s">
        <v>1102</v>
      </c>
      <c r="M35" s="130" t="s">
        <v>1103</v>
      </c>
      <c r="N35" s="130" t="s">
        <v>379</v>
      </c>
      <c r="O35" s="130" t="s">
        <v>393</v>
      </c>
      <c r="P35" s="130" t="s">
        <v>840</v>
      </c>
      <c r="Q35" s="130" t="s">
        <v>841</v>
      </c>
      <c r="R35" s="130" t="s">
        <v>386</v>
      </c>
      <c r="S35" s="130" t="s">
        <v>393</v>
      </c>
      <c r="T35" s="130" t="s">
        <v>864</v>
      </c>
      <c r="U35" s="130" t="s">
        <v>864</v>
      </c>
      <c r="AK35" s="130" t="s">
        <v>379</v>
      </c>
      <c r="AL35" s="130" t="s">
        <v>388</v>
      </c>
      <c r="AM35" s="130" t="s">
        <v>379</v>
      </c>
      <c r="AN35" s="130" t="s">
        <v>393</v>
      </c>
      <c r="AO35" s="130" t="s">
        <v>864</v>
      </c>
      <c r="AP35" s="130" t="s">
        <v>865</v>
      </c>
      <c r="AQ35" s="130" t="s">
        <v>866</v>
      </c>
      <c r="AR35" s="130" t="s">
        <v>867</v>
      </c>
      <c r="AS35" s="130" t="s">
        <v>431</v>
      </c>
      <c r="AU35" s="130" t="s">
        <v>1102</v>
      </c>
      <c r="AV35" s="130" t="s">
        <v>868</v>
      </c>
      <c r="AW35" s="130" t="s">
        <v>1104</v>
      </c>
      <c r="AX35" s="130" t="s">
        <v>623</v>
      </c>
      <c r="AY35" s="130" t="s">
        <v>1104</v>
      </c>
      <c r="AZ35" s="130" t="s">
        <v>394</v>
      </c>
      <c r="BA35" s="130" t="s">
        <v>1104</v>
      </c>
      <c r="BB35" s="130" t="s">
        <v>396</v>
      </c>
      <c r="BC35" s="130" t="s">
        <v>762</v>
      </c>
      <c r="BD35" s="130" t="s">
        <v>425</v>
      </c>
      <c r="BE35" s="130" t="s">
        <v>1036</v>
      </c>
      <c r="BF35" s="130" t="s">
        <v>872</v>
      </c>
      <c r="BG35" s="130" t="s">
        <v>1105</v>
      </c>
      <c r="BH35" s="130" t="s">
        <v>874</v>
      </c>
      <c r="BI35" s="130" t="s">
        <v>1106</v>
      </c>
      <c r="BJ35" s="130" t="s">
        <v>876</v>
      </c>
      <c r="BK35" s="130" t="s">
        <v>1107</v>
      </c>
      <c r="BL35" s="130" t="s">
        <v>402</v>
      </c>
      <c r="BM35" s="130" t="s">
        <v>719</v>
      </c>
      <c r="BN35" s="130" t="s">
        <v>404</v>
      </c>
      <c r="BO35" s="130" t="s">
        <v>895</v>
      </c>
      <c r="BP35" s="130" t="s">
        <v>406</v>
      </c>
      <c r="BQ35" s="130" t="s">
        <v>1108</v>
      </c>
      <c r="BR35" s="130" t="s">
        <v>398</v>
      </c>
      <c r="BS35" s="130" t="s">
        <v>1109</v>
      </c>
      <c r="BT35" s="130" t="s">
        <v>408</v>
      </c>
      <c r="BU35" s="130" t="s">
        <v>1110</v>
      </c>
      <c r="BV35" s="130" t="s">
        <v>396</v>
      </c>
      <c r="BW35" s="130" t="s">
        <v>1111</v>
      </c>
      <c r="BX35" s="130" t="s">
        <v>491</v>
      </c>
      <c r="BY35" s="130" t="s">
        <v>1112</v>
      </c>
      <c r="BZ35" s="130" t="s">
        <v>415</v>
      </c>
      <c r="CA35" s="130" t="s">
        <v>1113</v>
      </c>
      <c r="CB35" s="130" t="s">
        <v>413</v>
      </c>
      <c r="CC35" s="132" t="s">
        <v>1114</v>
      </c>
      <c r="CD35" s="132" t="s">
        <v>624</v>
      </c>
      <c r="CE35" s="132" t="s">
        <v>1115</v>
      </c>
      <c r="CF35" s="132" t="s">
        <v>411</v>
      </c>
      <c r="CG35" s="132" t="s">
        <v>1116</v>
      </c>
      <c r="CH35" s="132" t="s">
        <v>886</v>
      </c>
      <c r="CI35" s="132" t="s">
        <v>1117</v>
      </c>
      <c r="CJ35" s="132" t="s">
        <v>641</v>
      </c>
      <c r="CK35" s="132" t="s">
        <v>1118</v>
      </c>
      <c r="CL35" s="132" t="s">
        <v>419</v>
      </c>
      <c r="CM35" s="132" t="s">
        <v>1096</v>
      </c>
      <c r="CN35" s="132" t="s">
        <v>421</v>
      </c>
      <c r="CO35" s="132" t="s">
        <v>1119</v>
      </c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1120</v>
      </c>
      <c r="C36" s="130" t="s">
        <v>1121</v>
      </c>
      <c r="D36" s="130" t="s">
        <v>983</v>
      </c>
      <c r="E36" s="130" t="s">
        <v>1122</v>
      </c>
      <c r="F36" s="130" t="s">
        <v>1123</v>
      </c>
      <c r="H36" s="130" t="s">
        <v>378</v>
      </c>
      <c r="J36" s="130" t="s">
        <v>379</v>
      </c>
      <c r="K36" s="130" t="s">
        <v>1124</v>
      </c>
      <c r="L36" s="130" t="s">
        <v>1125</v>
      </c>
      <c r="M36" s="130" t="s">
        <v>1126</v>
      </c>
      <c r="N36" s="130" t="s">
        <v>379</v>
      </c>
      <c r="O36" s="130" t="s">
        <v>383</v>
      </c>
      <c r="P36" s="130" t="s">
        <v>384</v>
      </c>
      <c r="Q36" s="130" t="s">
        <v>385</v>
      </c>
      <c r="R36" s="130" t="s">
        <v>386</v>
      </c>
      <c r="S36" s="130" t="s">
        <v>393</v>
      </c>
      <c r="T36" s="130" t="s">
        <v>864</v>
      </c>
      <c r="U36" s="130" t="s">
        <v>864</v>
      </c>
      <c r="AK36" s="130" t="s">
        <v>379</v>
      </c>
      <c r="AL36" s="130" t="s">
        <v>388</v>
      </c>
      <c r="AM36" s="130" t="s">
        <v>379</v>
      </c>
      <c r="AN36" s="130" t="s">
        <v>393</v>
      </c>
      <c r="AO36" s="130" t="s">
        <v>864</v>
      </c>
      <c r="AP36" s="130" t="s">
        <v>865</v>
      </c>
      <c r="AQ36" s="130" t="s">
        <v>866</v>
      </c>
      <c r="AR36" s="130" t="s">
        <v>867</v>
      </c>
      <c r="AS36" s="130" t="s">
        <v>308</v>
      </c>
      <c r="AU36" s="130" t="s">
        <v>1125</v>
      </c>
      <c r="AV36" s="130" t="s">
        <v>868</v>
      </c>
      <c r="AW36" s="130" t="s">
        <v>1127</v>
      </c>
      <c r="AX36" s="130" t="s">
        <v>623</v>
      </c>
      <c r="AY36" s="130" t="s">
        <v>1127</v>
      </c>
      <c r="AZ36" s="130" t="s">
        <v>394</v>
      </c>
      <c r="BA36" s="130" t="s">
        <v>1127</v>
      </c>
      <c r="BB36" s="130" t="s">
        <v>396</v>
      </c>
      <c r="BC36" s="130" t="s">
        <v>1128</v>
      </c>
      <c r="BD36" s="130" t="s">
        <v>425</v>
      </c>
      <c r="BE36" s="130" t="s">
        <v>1129</v>
      </c>
      <c r="BF36" s="130" t="s">
        <v>872</v>
      </c>
      <c r="BG36" s="130" t="s">
        <v>1130</v>
      </c>
      <c r="BH36" s="130" t="s">
        <v>874</v>
      </c>
      <c r="BI36" s="130" t="s">
        <v>1131</v>
      </c>
      <c r="BJ36" s="130" t="s">
        <v>876</v>
      </c>
      <c r="BK36" s="130" t="s">
        <v>949</v>
      </c>
      <c r="BL36" s="130" t="s">
        <v>402</v>
      </c>
      <c r="BM36" s="130" t="s">
        <v>1132</v>
      </c>
      <c r="BN36" s="130" t="s">
        <v>404</v>
      </c>
      <c r="BO36" s="130" t="s">
        <v>932</v>
      </c>
      <c r="BP36" s="130" t="s">
        <v>406</v>
      </c>
      <c r="BQ36" s="130" t="s">
        <v>1133</v>
      </c>
      <c r="BR36" s="130" t="s">
        <v>398</v>
      </c>
      <c r="BS36" s="130" t="s">
        <v>976</v>
      </c>
      <c r="BT36" s="130" t="s">
        <v>408</v>
      </c>
      <c r="BU36" s="130" t="s">
        <v>1134</v>
      </c>
      <c r="BV36" s="130" t="s">
        <v>396</v>
      </c>
      <c r="BW36" s="130" t="s">
        <v>1043</v>
      </c>
      <c r="BX36" s="130" t="s">
        <v>491</v>
      </c>
      <c r="BY36" s="130" t="s">
        <v>1045</v>
      </c>
      <c r="BZ36" s="130" t="s">
        <v>415</v>
      </c>
      <c r="CA36" s="130" t="s">
        <v>1135</v>
      </c>
      <c r="CB36" s="130" t="s">
        <v>413</v>
      </c>
      <c r="CC36" s="132" t="s">
        <v>1136</v>
      </c>
      <c r="CD36" s="132" t="s">
        <v>624</v>
      </c>
      <c r="CE36" s="132" t="s">
        <v>990</v>
      </c>
      <c r="CF36" s="132" t="s">
        <v>411</v>
      </c>
      <c r="CG36" s="132" t="s">
        <v>1137</v>
      </c>
      <c r="CH36" s="132" t="s">
        <v>886</v>
      </c>
      <c r="CI36" s="132" t="s">
        <v>497</v>
      </c>
      <c r="CJ36" s="132" t="s">
        <v>641</v>
      </c>
      <c r="CK36" s="132" t="s">
        <v>1138</v>
      </c>
      <c r="CL36" s="132" t="s">
        <v>419</v>
      </c>
      <c r="CM36" s="132" t="s">
        <v>1139</v>
      </c>
      <c r="CN36" s="132" t="s">
        <v>421</v>
      </c>
      <c r="CO36" s="132" t="s">
        <v>1140</v>
      </c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1141</v>
      </c>
      <c r="C37" s="130" t="s">
        <v>1142</v>
      </c>
      <c r="D37" s="130" t="s">
        <v>639</v>
      </c>
      <c r="E37" s="130" t="s">
        <v>1143</v>
      </c>
      <c r="F37" s="130" t="s">
        <v>542</v>
      </c>
      <c r="H37" s="130" t="s">
        <v>378</v>
      </c>
      <c r="J37" s="130" t="s">
        <v>379</v>
      </c>
      <c r="K37" s="130" t="s">
        <v>635</v>
      </c>
      <c r="L37" s="130" t="s">
        <v>1144</v>
      </c>
      <c r="M37" s="130" t="s">
        <v>1145</v>
      </c>
      <c r="N37" s="130" t="s">
        <v>379</v>
      </c>
      <c r="O37" s="130" t="s">
        <v>393</v>
      </c>
      <c r="P37" s="130" t="s">
        <v>840</v>
      </c>
      <c r="Q37" s="130" t="s">
        <v>841</v>
      </c>
      <c r="R37" s="130" t="s">
        <v>386</v>
      </c>
      <c r="S37" s="130" t="s">
        <v>393</v>
      </c>
      <c r="T37" s="130" t="s">
        <v>864</v>
      </c>
      <c r="U37" s="130" t="s">
        <v>864</v>
      </c>
      <c r="AK37" s="130" t="s">
        <v>842</v>
      </c>
      <c r="AL37" s="130" t="s">
        <v>388</v>
      </c>
      <c r="AM37" s="130" t="s">
        <v>379</v>
      </c>
      <c r="AN37" s="130" t="s">
        <v>393</v>
      </c>
      <c r="AO37" s="130" t="s">
        <v>864</v>
      </c>
      <c r="AP37" s="130" t="s">
        <v>865</v>
      </c>
      <c r="AQ37" s="130" t="s">
        <v>866</v>
      </c>
      <c r="AR37" s="130" t="s">
        <v>867</v>
      </c>
      <c r="AS37" s="130" t="s">
        <v>1146</v>
      </c>
      <c r="AU37" s="130" t="s">
        <v>1144</v>
      </c>
      <c r="AV37" s="130" t="s">
        <v>868</v>
      </c>
      <c r="AW37" s="130" t="s">
        <v>1147</v>
      </c>
      <c r="AX37" s="130" t="s">
        <v>623</v>
      </c>
      <c r="AY37" s="130" t="s">
        <v>1147</v>
      </c>
      <c r="AZ37" s="130" t="s">
        <v>394</v>
      </c>
      <c r="BA37" s="130" t="s">
        <v>1147</v>
      </c>
      <c r="BB37" s="130" t="s">
        <v>396</v>
      </c>
      <c r="BC37" s="130" t="s">
        <v>685</v>
      </c>
      <c r="BD37" s="130" t="s">
        <v>425</v>
      </c>
      <c r="BE37" s="130" t="s">
        <v>1148</v>
      </c>
      <c r="BF37" s="130" t="s">
        <v>872</v>
      </c>
      <c r="BG37" s="130" t="s">
        <v>1149</v>
      </c>
      <c r="BH37" s="130" t="s">
        <v>874</v>
      </c>
      <c r="BI37" s="130" t="s">
        <v>1150</v>
      </c>
      <c r="BJ37" s="130" t="s">
        <v>876</v>
      </c>
      <c r="BK37" s="130" t="s">
        <v>972</v>
      </c>
      <c r="BL37" s="130" t="s">
        <v>402</v>
      </c>
      <c r="BM37" s="130" t="s">
        <v>918</v>
      </c>
      <c r="BN37" s="130" t="s">
        <v>404</v>
      </c>
      <c r="BO37" s="130" t="s">
        <v>1151</v>
      </c>
      <c r="BP37" s="130" t="s">
        <v>406</v>
      </c>
      <c r="BQ37" s="130" t="s">
        <v>1152</v>
      </c>
      <c r="BR37" s="130" t="s">
        <v>398</v>
      </c>
      <c r="BS37" s="130" t="s">
        <v>571</v>
      </c>
      <c r="BT37" s="130" t="s">
        <v>408</v>
      </c>
      <c r="BU37" s="130" t="s">
        <v>1043</v>
      </c>
      <c r="BV37" s="130" t="s">
        <v>396</v>
      </c>
      <c r="BW37" s="130" t="s">
        <v>1153</v>
      </c>
      <c r="BX37" s="130" t="s">
        <v>491</v>
      </c>
      <c r="BY37" s="130" t="s">
        <v>1154</v>
      </c>
      <c r="BZ37" s="130" t="s">
        <v>415</v>
      </c>
      <c r="CA37" s="130" t="s">
        <v>1155</v>
      </c>
      <c r="CB37" s="130" t="s">
        <v>413</v>
      </c>
      <c r="CC37" s="132" t="s">
        <v>990</v>
      </c>
      <c r="CD37" s="132" t="s">
        <v>624</v>
      </c>
      <c r="CE37" s="132" t="s">
        <v>1156</v>
      </c>
      <c r="CF37" s="132" t="s">
        <v>411</v>
      </c>
      <c r="CG37" s="132" t="s">
        <v>1157</v>
      </c>
      <c r="CH37" s="132" t="s">
        <v>886</v>
      </c>
      <c r="CI37" s="132" t="s">
        <v>1158</v>
      </c>
      <c r="CJ37" s="132" t="s">
        <v>641</v>
      </c>
      <c r="CK37" s="132" t="s">
        <v>1159</v>
      </c>
      <c r="CL37" s="132" t="s">
        <v>419</v>
      </c>
      <c r="CM37" s="132" t="s">
        <v>555</v>
      </c>
      <c r="CN37" s="132" t="s">
        <v>421</v>
      </c>
      <c r="CO37" s="132" t="s">
        <v>1055</v>
      </c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1160</v>
      </c>
      <c r="C38" s="130" t="s">
        <v>1161</v>
      </c>
      <c r="D38" s="130" t="s">
        <v>1162</v>
      </c>
      <c r="E38" s="130" t="s">
        <v>1163</v>
      </c>
      <c r="F38" s="130" t="s">
        <v>1164</v>
      </c>
      <c r="H38" s="130" t="s">
        <v>378</v>
      </c>
      <c r="J38" s="130" t="s">
        <v>379</v>
      </c>
      <c r="K38" s="130" t="s">
        <v>1165</v>
      </c>
      <c r="L38" s="130" t="s">
        <v>1166</v>
      </c>
      <c r="M38" s="130" t="s">
        <v>1167</v>
      </c>
      <c r="N38" s="130" t="s">
        <v>379</v>
      </c>
      <c r="O38" s="130" t="s">
        <v>393</v>
      </c>
      <c r="P38" s="130" t="s">
        <v>840</v>
      </c>
      <c r="Q38" s="130" t="s">
        <v>841</v>
      </c>
      <c r="R38" s="130" t="s">
        <v>386</v>
      </c>
      <c r="S38" s="130" t="s">
        <v>393</v>
      </c>
      <c r="T38" s="130" t="s">
        <v>864</v>
      </c>
      <c r="U38" s="130" t="s">
        <v>864</v>
      </c>
      <c r="AK38" s="130" t="s">
        <v>842</v>
      </c>
      <c r="AL38" s="130" t="s">
        <v>388</v>
      </c>
      <c r="AM38" s="130" t="s">
        <v>379</v>
      </c>
      <c r="AN38" s="130" t="s">
        <v>393</v>
      </c>
      <c r="AO38" s="130" t="s">
        <v>864</v>
      </c>
      <c r="AP38" s="130" t="s">
        <v>865</v>
      </c>
      <c r="AQ38" s="130" t="s">
        <v>866</v>
      </c>
      <c r="AR38" s="130" t="s">
        <v>867</v>
      </c>
      <c r="AS38" s="130" t="s">
        <v>620</v>
      </c>
      <c r="AU38" s="130" t="s">
        <v>1166</v>
      </c>
      <c r="AV38" s="130" t="s">
        <v>868</v>
      </c>
      <c r="AW38" s="130" t="s">
        <v>1168</v>
      </c>
      <c r="AX38" s="130" t="s">
        <v>623</v>
      </c>
      <c r="AY38" s="130" t="s">
        <v>1168</v>
      </c>
      <c r="AZ38" s="130" t="s">
        <v>394</v>
      </c>
      <c r="BA38" s="130" t="s">
        <v>1168</v>
      </c>
      <c r="BB38" s="130" t="s">
        <v>396</v>
      </c>
      <c r="BC38" s="130" t="s">
        <v>1169</v>
      </c>
      <c r="BD38" s="130" t="s">
        <v>425</v>
      </c>
      <c r="BE38" s="130" t="s">
        <v>1170</v>
      </c>
      <c r="BF38" s="130" t="s">
        <v>872</v>
      </c>
      <c r="BG38" s="130" t="s">
        <v>1171</v>
      </c>
      <c r="BH38" s="130" t="s">
        <v>874</v>
      </c>
      <c r="BI38" s="130" t="s">
        <v>1172</v>
      </c>
      <c r="BJ38" s="130" t="s">
        <v>876</v>
      </c>
      <c r="BK38" s="130" t="s">
        <v>617</v>
      </c>
      <c r="BL38" s="130" t="s">
        <v>402</v>
      </c>
      <c r="BM38" s="130" t="s">
        <v>1173</v>
      </c>
      <c r="BN38" s="130" t="s">
        <v>404</v>
      </c>
      <c r="BO38" s="130" t="s">
        <v>1174</v>
      </c>
      <c r="BP38" s="130" t="s">
        <v>406</v>
      </c>
      <c r="BQ38" s="130" t="s">
        <v>1175</v>
      </c>
      <c r="BR38" s="130" t="s">
        <v>398</v>
      </c>
      <c r="BS38" s="130" t="s">
        <v>1176</v>
      </c>
      <c r="BT38" s="130" t="s">
        <v>408</v>
      </c>
      <c r="BU38" s="130" t="s">
        <v>1177</v>
      </c>
      <c r="BV38" s="130" t="s">
        <v>396</v>
      </c>
      <c r="BW38" s="130" t="s">
        <v>465</v>
      </c>
      <c r="BX38" s="130" t="s">
        <v>491</v>
      </c>
      <c r="BY38" s="130" t="s">
        <v>1178</v>
      </c>
      <c r="BZ38" s="130" t="s">
        <v>415</v>
      </c>
      <c r="CA38" s="130" t="s">
        <v>1179</v>
      </c>
      <c r="CB38" s="130" t="s">
        <v>413</v>
      </c>
      <c r="CC38" s="132" t="s">
        <v>1180</v>
      </c>
      <c r="CD38" s="132" t="s">
        <v>624</v>
      </c>
      <c r="CE38" s="132" t="s">
        <v>1094</v>
      </c>
      <c r="CF38" s="132" t="s">
        <v>411</v>
      </c>
      <c r="CG38" s="132" t="s">
        <v>1181</v>
      </c>
      <c r="CH38" s="132" t="s">
        <v>886</v>
      </c>
      <c r="CI38" s="132" t="s">
        <v>1182</v>
      </c>
      <c r="CJ38" s="132" t="s">
        <v>641</v>
      </c>
      <c r="CK38" s="132" t="s">
        <v>1183</v>
      </c>
      <c r="CL38" s="132" t="s">
        <v>419</v>
      </c>
      <c r="CM38" s="132" t="s">
        <v>1184</v>
      </c>
      <c r="CN38" s="132" t="s">
        <v>421</v>
      </c>
      <c r="CO38" s="132" t="s">
        <v>1185</v>
      </c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1186</v>
      </c>
      <c r="C39" s="130" t="s">
        <v>1187</v>
      </c>
      <c r="D39" s="130" t="s">
        <v>1188</v>
      </c>
      <c r="E39" s="130" t="s">
        <v>1189</v>
      </c>
      <c r="F39" s="130" t="s">
        <v>1190</v>
      </c>
      <c r="H39" s="130" t="s">
        <v>378</v>
      </c>
      <c r="J39" s="130" t="s">
        <v>379</v>
      </c>
      <c r="K39" s="130" t="s">
        <v>1191</v>
      </c>
      <c r="L39" s="130" t="s">
        <v>1192</v>
      </c>
      <c r="M39" s="130" t="s">
        <v>1193</v>
      </c>
      <c r="N39" s="130" t="s">
        <v>389</v>
      </c>
      <c r="O39" s="130" t="s">
        <v>476</v>
      </c>
      <c r="P39" s="130" t="s">
        <v>588</v>
      </c>
      <c r="Q39" s="130" t="s">
        <v>589</v>
      </c>
      <c r="R39" s="130" t="s">
        <v>386</v>
      </c>
      <c r="S39" s="130" t="s">
        <v>393</v>
      </c>
      <c r="T39" s="130" t="s">
        <v>864</v>
      </c>
      <c r="U39" s="130" t="s">
        <v>864</v>
      </c>
      <c r="AK39" s="130" t="s">
        <v>379</v>
      </c>
      <c r="AL39" s="130" t="s">
        <v>388</v>
      </c>
      <c r="AM39" s="130" t="s">
        <v>379</v>
      </c>
      <c r="AN39" s="130" t="s">
        <v>393</v>
      </c>
      <c r="AO39" s="130" t="s">
        <v>864</v>
      </c>
      <c r="AP39" s="130" t="s">
        <v>865</v>
      </c>
      <c r="AQ39" s="130" t="s">
        <v>866</v>
      </c>
      <c r="AR39" s="130" t="s">
        <v>867</v>
      </c>
      <c r="AU39" s="130" t="s">
        <v>1192</v>
      </c>
      <c r="AX39" s="130" t="s">
        <v>623</v>
      </c>
      <c r="AY39" s="130" t="s">
        <v>1058</v>
      </c>
      <c r="AZ39" s="130" t="s">
        <v>394</v>
      </c>
      <c r="BA39" s="130" t="s">
        <v>1058</v>
      </c>
      <c r="BB39" s="130" t="s">
        <v>396</v>
      </c>
      <c r="BC39" s="130" t="s">
        <v>897</v>
      </c>
      <c r="BD39" s="130" t="s">
        <v>425</v>
      </c>
      <c r="BE39" s="130" t="s">
        <v>1194</v>
      </c>
      <c r="BF39" s="130" t="s">
        <v>872</v>
      </c>
      <c r="BG39" s="130" t="s">
        <v>742</v>
      </c>
      <c r="BH39" s="130" t="s">
        <v>874</v>
      </c>
      <c r="BI39" s="130" t="s">
        <v>1195</v>
      </c>
      <c r="BJ39" s="130" t="s">
        <v>876</v>
      </c>
      <c r="BK39" s="130" t="s">
        <v>502</v>
      </c>
      <c r="BL39" s="130" t="s">
        <v>402</v>
      </c>
      <c r="BM39" s="130" t="s">
        <v>1196</v>
      </c>
      <c r="BN39" s="130" t="s">
        <v>404</v>
      </c>
      <c r="BO39" s="130" t="s">
        <v>1197</v>
      </c>
      <c r="BP39" s="130" t="s">
        <v>406</v>
      </c>
      <c r="BQ39" s="130" t="s">
        <v>1172</v>
      </c>
      <c r="BR39" s="130" t="s">
        <v>398</v>
      </c>
      <c r="BS39" s="130" t="s">
        <v>1198</v>
      </c>
      <c r="BT39" s="130" t="s">
        <v>408</v>
      </c>
      <c r="BU39" s="130" t="s">
        <v>617</v>
      </c>
      <c r="BV39" s="130" t="s">
        <v>396</v>
      </c>
      <c r="BW39" s="130" t="s">
        <v>1199</v>
      </c>
      <c r="BX39" s="130" t="s">
        <v>491</v>
      </c>
      <c r="BY39" s="130" t="s">
        <v>926</v>
      </c>
      <c r="BZ39" s="130" t="s">
        <v>415</v>
      </c>
      <c r="CA39" s="130" t="s">
        <v>1200</v>
      </c>
      <c r="CB39" s="130" t="s">
        <v>413</v>
      </c>
      <c r="CC39" s="132" t="s">
        <v>928</v>
      </c>
      <c r="CD39" s="132" t="s">
        <v>624</v>
      </c>
      <c r="CE39" s="132" t="s">
        <v>1201</v>
      </c>
      <c r="CF39" s="132" t="s">
        <v>411</v>
      </c>
      <c r="CG39" s="132" t="s">
        <v>1202</v>
      </c>
      <c r="CH39" s="132" t="s">
        <v>886</v>
      </c>
      <c r="CI39" s="132" t="s">
        <v>929</v>
      </c>
      <c r="CJ39" s="132" t="s">
        <v>641</v>
      </c>
      <c r="CK39" s="132" t="s">
        <v>416</v>
      </c>
      <c r="CL39" s="132" t="s">
        <v>419</v>
      </c>
      <c r="CM39" s="132" t="s">
        <v>1203</v>
      </c>
      <c r="CN39" s="132" t="s">
        <v>421</v>
      </c>
      <c r="CO39" s="132" t="s">
        <v>1204</v>
      </c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1205</v>
      </c>
      <c r="C40" s="130" t="s">
        <v>1206</v>
      </c>
      <c r="D40" s="130" t="s">
        <v>419</v>
      </c>
      <c r="E40" s="130" t="s">
        <v>1207</v>
      </c>
      <c r="F40" s="130" t="s">
        <v>1208</v>
      </c>
      <c r="H40" s="130" t="s">
        <v>378</v>
      </c>
      <c r="J40" s="130" t="s">
        <v>379</v>
      </c>
      <c r="K40" s="130" t="s">
        <v>1209</v>
      </c>
      <c r="N40" s="130" t="s">
        <v>393</v>
      </c>
      <c r="O40" s="130" t="s">
        <v>476</v>
      </c>
      <c r="P40" s="130" t="s">
        <v>588</v>
      </c>
      <c r="Q40" s="130" t="s">
        <v>589</v>
      </c>
      <c r="R40" s="130" t="s">
        <v>386</v>
      </c>
      <c r="S40" s="130" t="s">
        <v>393</v>
      </c>
      <c r="T40" s="130" t="s">
        <v>864</v>
      </c>
      <c r="U40" s="130" t="s">
        <v>864</v>
      </c>
      <c r="AK40" s="130" t="s">
        <v>379</v>
      </c>
      <c r="AL40" s="130" t="s">
        <v>388</v>
      </c>
      <c r="AM40" s="130" t="s">
        <v>379</v>
      </c>
      <c r="AN40" s="130" t="s">
        <v>393</v>
      </c>
      <c r="AO40" s="130" t="s">
        <v>864</v>
      </c>
      <c r="AP40" s="130" t="s">
        <v>865</v>
      </c>
      <c r="AQ40" s="130" t="s">
        <v>866</v>
      </c>
      <c r="AR40" s="130" t="s">
        <v>867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715</v>
      </c>
      <c r="C41" s="130" t="s">
        <v>1210</v>
      </c>
      <c r="D41" s="130" t="s">
        <v>1211</v>
      </c>
      <c r="E41" s="130" t="s">
        <v>1212</v>
      </c>
      <c r="F41" s="130" t="s">
        <v>1213</v>
      </c>
      <c r="H41" s="130" t="s">
        <v>378</v>
      </c>
      <c r="J41" s="130" t="s">
        <v>379</v>
      </c>
      <c r="K41" s="130" t="s">
        <v>1214</v>
      </c>
      <c r="L41" s="130" t="s">
        <v>1215</v>
      </c>
      <c r="M41" s="130" t="s">
        <v>1216</v>
      </c>
      <c r="N41" s="130" t="s">
        <v>389</v>
      </c>
      <c r="O41" s="130" t="s">
        <v>546</v>
      </c>
      <c r="P41" s="130" t="s">
        <v>759</v>
      </c>
      <c r="Q41" s="130" t="s">
        <v>760</v>
      </c>
      <c r="R41" s="130" t="s">
        <v>386</v>
      </c>
      <c r="S41" s="130" t="s">
        <v>393</v>
      </c>
      <c r="T41" s="130" t="s">
        <v>864</v>
      </c>
      <c r="U41" s="130" t="s">
        <v>864</v>
      </c>
      <c r="AK41" s="130" t="s">
        <v>379</v>
      </c>
      <c r="AL41" s="130" t="s">
        <v>388</v>
      </c>
      <c r="AM41" s="130" t="s">
        <v>379</v>
      </c>
      <c r="AN41" s="130" t="s">
        <v>393</v>
      </c>
      <c r="AO41" s="130" t="s">
        <v>864</v>
      </c>
      <c r="AP41" s="130" t="s">
        <v>865</v>
      </c>
      <c r="AQ41" s="130" t="s">
        <v>866</v>
      </c>
      <c r="AR41" s="130" t="s">
        <v>867</v>
      </c>
      <c r="AU41" s="130" t="s">
        <v>1215</v>
      </c>
      <c r="AV41" s="130" t="s">
        <v>868</v>
      </c>
      <c r="AW41" s="130" t="s">
        <v>1217</v>
      </c>
      <c r="AX41" s="130" t="s">
        <v>623</v>
      </c>
      <c r="AY41" s="130" t="s">
        <v>1217</v>
      </c>
      <c r="AZ41" s="130" t="s">
        <v>394</v>
      </c>
      <c r="BA41" s="130" t="s">
        <v>1217</v>
      </c>
      <c r="BB41" s="130" t="s">
        <v>396</v>
      </c>
      <c r="BC41" s="130" t="s">
        <v>1218</v>
      </c>
      <c r="BD41" s="130" t="s">
        <v>425</v>
      </c>
      <c r="BE41" s="130" t="s">
        <v>1219</v>
      </c>
      <c r="BF41" s="130" t="s">
        <v>872</v>
      </c>
      <c r="BG41" s="130" t="s">
        <v>1220</v>
      </c>
      <c r="BH41" s="130" t="s">
        <v>874</v>
      </c>
      <c r="BI41" s="130" t="s">
        <v>1221</v>
      </c>
      <c r="BJ41" s="130" t="s">
        <v>876</v>
      </c>
      <c r="BK41" s="130" t="s">
        <v>1222</v>
      </c>
      <c r="BL41" s="130" t="s">
        <v>402</v>
      </c>
      <c r="BM41" s="130" t="s">
        <v>1223</v>
      </c>
      <c r="BN41" s="130" t="s">
        <v>404</v>
      </c>
      <c r="BO41" s="130" t="s">
        <v>1224</v>
      </c>
      <c r="BP41" s="130" t="s">
        <v>406</v>
      </c>
      <c r="BQ41" s="130" t="s">
        <v>1225</v>
      </c>
      <c r="BR41" s="130" t="s">
        <v>398</v>
      </c>
      <c r="BS41" s="130" t="s">
        <v>1226</v>
      </c>
      <c r="BT41" s="130" t="s">
        <v>408</v>
      </c>
      <c r="BU41" s="130" t="s">
        <v>1227</v>
      </c>
      <c r="BV41" s="130" t="s">
        <v>396</v>
      </c>
      <c r="BW41" s="130" t="s">
        <v>1228</v>
      </c>
      <c r="BX41" s="130" t="s">
        <v>491</v>
      </c>
      <c r="BY41" s="130" t="s">
        <v>1229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433</v>
      </c>
      <c r="C42" s="130" t="s">
        <v>1230</v>
      </c>
      <c r="D42" s="130" t="s">
        <v>1186</v>
      </c>
      <c r="E42" s="130" t="s">
        <v>1231</v>
      </c>
      <c r="F42" s="130" t="s">
        <v>846</v>
      </c>
      <c r="H42" s="130" t="s">
        <v>378</v>
      </c>
      <c r="J42" s="130" t="s">
        <v>379</v>
      </c>
      <c r="K42" s="130" t="s">
        <v>1232</v>
      </c>
      <c r="L42" s="130" t="s">
        <v>1233</v>
      </c>
      <c r="M42" s="130" t="s">
        <v>1234</v>
      </c>
      <c r="N42" s="130" t="s">
        <v>389</v>
      </c>
      <c r="S42" s="130" t="s">
        <v>393</v>
      </c>
      <c r="T42" s="130" t="s">
        <v>864</v>
      </c>
      <c r="U42" s="130" t="s">
        <v>864</v>
      </c>
      <c r="AK42" s="130" t="s">
        <v>842</v>
      </c>
      <c r="AL42" s="130" t="s">
        <v>388</v>
      </c>
      <c r="AM42" s="130" t="s">
        <v>379</v>
      </c>
      <c r="AN42" s="130" t="s">
        <v>393</v>
      </c>
      <c r="AO42" s="130" t="s">
        <v>864</v>
      </c>
      <c r="AP42" s="130" t="s">
        <v>865</v>
      </c>
      <c r="AQ42" s="130" t="s">
        <v>866</v>
      </c>
      <c r="AR42" s="130" t="s">
        <v>867</v>
      </c>
      <c r="AU42" s="130" t="s">
        <v>1233</v>
      </c>
      <c r="AV42" s="130" t="s">
        <v>868</v>
      </c>
      <c r="AW42" s="130" t="s">
        <v>1235</v>
      </c>
      <c r="AX42" s="130" t="s">
        <v>623</v>
      </c>
      <c r="AY42" s="130" t="s">
        <v>1235</v>
      </c>
      <c r="AZ42" s="130" t="s">
        <v>394</v>
      </c>
      <c r="BA42" s="130" t="s">
        <v>1235</v>
      </c>
      <c r="BB42" s="130" t="s">
        <v>396</v>
      </c>
      <c r="BC42" s="130" t="s">
        <v>898</v>
      </c>
      <c r="BD42" s="130" t="s">
        <v>425</v>
      </c>
      <c r="BE42" s="130" t="s">
        <v>1236</v>
      </c>
      <c r="BF42" s="130" t="s">
        <v>872</v>
      </c>
      <c r="BG42" s="130" t="s">
        <v>702</v>
      </c>
      <c r="BH42" s="130" t="s">
        <v>874</v>
      </c>
      <c r="BI42" s="130" t="s">
        <v>1237</v>
      </c>
      <c r="BJ42" s="130" t="s">
        <v>876</v>
      </c>
      <c r="BK42" s="130" t="s">
        <v>880</v>
      </c>
      <c r="BL42" s="130" t="s">
        <v>402</v>
      </c>
      <c r="BM42" s="130" t="s">
        <v>773</v>
      </c>
      <c r="BP42" s="130" t="s">
        <v>406</v>
      </c>
      <c r="BQ42" s="130" t="s">
        <v>1238</v>
      </c>
      <c r="BR42" s="130" t="s">
        <v>398</v>
      </c>
      <c r="BS42" s="130" t="s">
        <v>1239</v>
      </c>
      <c r="BT42" s="130" t="s">
        <v>408</v>
      </c>
      <c r="BU42" s="130" t="s">
        <v>1176</v>
      </c>
      <c r="BV42" s="130" t="s">
        <v>396</v>
      </c>
      <c r="BW42" s="130" t="s">
        <v>1240</v>
      </c>
      <c r="BX42" s="130" t="s">
        <v>491</v>
      </c>
      <c r="BY42" s="130" t="s">
        <v>856</v>
      </c>
      <c r="BZ42" s="130" t="s">
        <v>415</v>
      </c>
      <c r="CA42" s="130" t="s">
        <v>980</v>
      </c>
      <c r="CB42" s="130" t="s">
        <v>413</v>
      </c>
      <c r="CC42" s="132" t="s">
        <v>1027</v>
      </c>
      <c r="CD42" s="132" t="s">
        <v>624</v>
      </c>
      <c r="CE42" s="132" t="s">
        <v>1241</v>
      </c>
      <c r="CF42" s="132" t="s">
        <v>411</v>
      </c>
      <c r="CG42" s="132" t="s">
        <v>1242</v>
      </c>
      <c r="CH42" s="132" t="s">
        <v>886</v>
      </c>
      <c r="CI42" s="132" t="s">
        <v>1243</v>
      </c>
      <c r="CJ42" s="132" t="s">
        <v>641</v>
      </c>
      <c r="CK42" s="132" t="s">
        <v>1103</v>
      </c>
      <c r="CL42" s="132" t="s">
        <v>419</v>
      </c>
      <c r="CM42" s="132" t="s">
        <v>1244</v>
      </c>
      <c r="CN42" s="132" t="s">
        <v>421</v>
      </c>
      <c r="CO42" s="132" t="s">
        <v>1245</v>
      </c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1246</v>
      </c>
      <c r="C43" s="130" t="s">
        <v>1247</v>
      </c>
      <c r="D43" s="130" t="s">
        <v>1205</v>
      </c>
      <c r="E43" s="130" t="s">
        <v>1248</v>
      </c>
      <c r="F43" s="130" t="s">
        <v>781</v>
      </c>
      <c r="H43" s="130" t="s">
        <v>378</v>
      </c>
      <c r="J43" s="130" t="s">
        <v>379</v>
      </c>
      <c r="K43" s="130" t="s">
        <v>879</v>
      </c>
      <c r="L43" s="130" t="s">
        <v>1249</v>
      </c>
      <c r="M43" s="130" t="s">
        <v>1250</v>
      </c>
      <c r="N43" s="130" t="s">
        <v>389</v>
      </c>
      <c r="O43" s="130" t="s">
        <v>476</v>
      </c>
      <c r="P43" s="130" t="s">
        <v>588</v>
      </c>
      <c r="Q43" s="130" t="s">
        <v>589</v>
      </c>
      <c r="R43" s="130" t="s">
        <v>386</v>
      </c>
      <c r="S43" s="130" t="s">
        <v>393</v>
      </c>
      <c r="T43" s="130" t="s">
        <v>2652</v>
      </c>
      <c r="U43" s="130" t="s">
        <v>2652</v>
      </c>
      <c r="AK43" s="130" t="s">
        <v>379</v>
      </c>
      <c r="AL43" s="130" t="s">
        <v>388</v>
      </c>
      <c r="AM43" s="130" t="s">
        <v>379</v>
      </c>
      <c r="AN43" s="130" t="s">
        <v>393</v>
      </c>
      <c r="AO43" s="130" t="s">
        <v>864</v>
      </c>
      <c r="AP43" s="130" t="s">
        <v>865</v>
      </c>
      <c r="AQ43" s="130" t="s">
        <v>866</v>
      </c>
      <c r="AR43" s="130" t="s">
        <v>867</v>
      </c>
      <c r="AU43" s="130" t="s">
        <v>1249</v>
      </c>
      <c r="AV43" s="130" t="s">
        <v>868</v>
      </c>
      <c r="AW43" s="130" t="s">
        <v>1251</v>
      </c>
      <c r="AX43" s="130" t="s">
        <v>623</v>
      </c>
      <c r="AY43" s="130" t="s">
        <v>1251</v>
      </c>
      <c r="AZ43" s="130" t="s">
        <v>394</v>
      </c>
      <c r="BA43" s="130" t="s">
        <v>1251</v>
      </c>
      <c r="BB43" s="130" t="s">
        <v>396</v>
      </c>
      <c r="BC43" s="130" t="s">
        <v>1252</v>
      </c>
      <c r="BD43" s="130" t="s">
        <v>425</v>
      </c>
      <c r="BE43" s="130" t="s">
        <v>434</v>
      </c>
      <c r="BF43" s="130" t="s">
        <v>872</v>
      </c>
      <c r="BG43" s="130" t="s">
        <v>1253</v>
      </c>
      <c r="BH43" s="130" t="s">
        <v>874</v>
      </c>
      <c r="BI43" s="130" t="s">
        <v>1254</v>
      </c>
      <c r="BJ43" s="130" t="s">
        <v>876</v>
      </c>
      <c r="BK43" s="130" t="s">
        <v>1038</v>
      </c>
      <c r="BL43" s="130" t="s">
        <v>402</v>
      </c>
      <c r="BM43" s="130" t="s">
        <v>1255</v>
      </c>
      <c r="BN43" s="130" t="s">
        <v>404</v>
      </c>
      <c r="BO43" s="130" t="s">
        <v>568</v>
      </c>
      <c r="BP43" s="130" t="s">
        <v>406</v>
      </c>
      <c r="BQ43" s="130" t="s">
        <v>824</v>
      </c>
      <c r="BR43" s="130" t="s">
        <v>398</v>
      </c>
      <c r="BS43" s="130" t="s">
        <v>1256</v>
      </c>
      <c r="BT43" s="130" t="s">
        <v>408</v>
      </c>
      <c r="BU43" s="130" t="s">
        <v>706</v>
      </c>
      <c r="BV43" s="130" t="s">
        <v>396</v>
      </c>
      <c r="BW43" s="130" t="s">
        <v>1257</v>
      </c>
      <c r="BX43" s="130" t="s">
        <v>491</v>
      </c>
      <c r="BY43" s="130" t="s">
        <v>1258</v>
      </c>
      <c r="BZ43" s="130" t="s">
        <v>415</v>
      </c>
      <c r="CA43" s="130" t="s">
        <v>1259</v>
      </c>
      <c r="CB43" s="130" t="s">
        <v>413</v>
      </c>
      <c r="CC43" s="132" t="s">
        <v>1260</v>
      </c>
      <c r="CD43" s="132" t="s">
        <v>624</v>
      </c>
      <c r="CE43" s="132" t="s">
        <v>1261</v>
      </c>
      <c r="CF43" s="132"/>
      <c r="CG43" s="132"/>
      <c r="CH43" s="132" t="s">
        <v>886</v>
      </c>
      <c r="CI43" s="132" t="s">
        <v>565</v>
      </c>
      <c r="CJ43" s="132" t="s">
        <v>641</v>
      </c>
      <c r="CK43" s="132" t="s">
        <v>913</v>
      </c>
      <c r="CL43" s="132" t="s">
        <v>419</v>
      </c>
      <c r="CM43" s="132" t="s">
        <v>1262</v>
      </c>
      <c r="CN43" s="132" t="s">
        <v>421</v>
      </c>
      <c r="CO43" s="132" t="s">
        <v>485</v>
      </c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516</v>
      </c>
      <c r="C44" s="130" t="s">
        <v>1263</v>
      </c>
      <c r="D44" s="130" t="s">
        <v>1264</v>
      </c>
      <c r="E44" s="130" t="s">
        <v>1265</v>
      </c>
      <c r="F44" s="130" t="s">
        <v>1266</v>
      </c>
      <c r="H44" s="130" t="s">
        <v>378</v>
      </c>
      <c r="J44" s="130" t="s">
        <v>379</v>
      </c>
      <c r="K44" s="130" t="s">
        <v>395</v>
      </c>
      <c r="L44" s="130" t="s">
        <v>854</v>
      </c>
      <c r="M44" s="130" t="s">
        <v>854</v>
      </c>
      <c r="N44" s="130" t="s">
        <v>389</v>
      </c>
      <c r="O44" s="130" t="s">
        <v>383</v>
      </c>
      <c r="P44" s="130" t="s">
        <v>384</v>
      </c>
      <c r="Q44" s="130" t="s">
        <v>385</v>
      </c>
      <c r="R44" s="130" t="s">
        <v>386</v>
      </c>
      <c r="S44" s="130" t="s">
        <v>393</v>
      </c>
      <c r="T44" s="130" t="s">
        <v>864</v>
      </c>
      <c r="U44" s="130" t="s">
        <v>864</v>
      </c>
      <c r="AK44" s="130" t="s">
        <v>379</v>
      </c>
      <c r="AL44" s="130" t="s">
        <v>388</v>
      </c>
      <c r="AM44" s="130" t="s">
        <v>379</v>
      </c>
      <c r="AN44" s="130" t="s">
        <v>393</v>
      </c>
      <c r="AO44" s="130" t="s">
        <v>864</v>
      </c>
      <c r="AP44" s="130" t="s">
        <v>865</v>
      </c>
      <c r="AQ44" s="130" t="s">
        <v>866</v>
      </c>
      <c r="AR44" s="130" t="s">
        <v>867</v>
      </c>
      <c r="AU44" s="130" t="s">
        <v>854</v>
      </c>
      <c r="AV44" s="130" t="s">
        <v>868</v>
      </c>
      <c r="AW44" s="130" t="s">
        <v>1267</v>
      </c>
      <c r="AX44" s="130" t="s">
        <v>623</v>
      </c>
      <c r="AY44" s="130" t="s">
        <v>1267</v>
      </c>
      <c r="AZ44" s="130" t="s">
        <v>394</v>
      </c>
      <c r="BA44" s="130" t="s">
        <v>1267</v>
      </c>
      <c r="BB44" s="130" t="s">
        <v>396</v>
      </c>
      <c r="BC44" s="130" t="s">
        <v>1268</v>
      </c>
      <c r="BD44" s="130" t="s">
        <v>425</v>
      </c>
      <c r="BE44" s="130" t="s">
        <v>1269</v>
      </c>
      <c r="BF44" s="130" t="s">
        <v>872</v>
      </c>
      <c r="BG44" s="130" t="s">
        <v>1270</v>
      </c>
      <c r="BH44" s="130" t="s">
        <v>874</v>
      </c>
      <c r="BI44" s="130" t="s">
        <v>1271</v>
      </c>
      <c r="BJ44" s="130" t="s">
        <v>876</v>
      </c>
      <c r="BK44" s="130" t="s">
        <v>665</v>
      </c>
      <c r="BL44" s="130" t="s">
        <v>402</v>
      </c>
      <c r="BM44" s="130" t="s">
        <v>1272</v>
      </c>
      <c r="BN44" s="130" t="s">
        <v>404</v>
      </c>
      <c r="BO44" s="130" t="s">
        <v>1273</v>
      </c>
      <c r="BP44" s="130" t="s">
        <v>406</v>
      </c>
      <c r="BQ44" s="130" t="s">
        <v>1274</v>
      </c>
      <c r="BR44" s="130" t="s">
        <v>398</v>
      </c>
      <c r="BS44" s="130" t="s">
        <v>1275</v>
      </c>
      <c r="BT44" s="130" t="s">
        <v>408</v>
      </c>
      <c r="BU44" s="130" t="s">
        <v>1276</v>
      </c>
      <c r="BV44" s="130" t="s">
        <v>396</v>
      </c>
      <c r="BW44" s="130" t="s">
        <v>1277</v>
      </c>
      <c r="BX44" s="130" t="s">
        <v>491</v>
      </c>
      <c r="BY44" s="130" t="s">
        <v>1278</v>
      </c>
      <c r="BZ44" s="130" t="s">
        <v>415</v>
      </c>
      <c r="CA44" s="130" t="s">
        <v>1279</v>
      </c>
      <c r="CB44" s="130" t="s">
        <v>413</v>
      </c>
      <c r="CC44" s="132" t="s">
        <v>1280</v>
      </c>
      <c r="CD44" s="132" t="s">
        <v>624</v>
      </c>
      <c r="CE44" s="132" t="s">
        <v>1281</v>
      </c>
      <c r="CF44" s="132"/>
      <c r="CG44" s="132"/>
      <c r="CH44" s="132" t="s">
        <v>886</v>
      </c>
      <c r="CI44" s="132" t="s">
        <v>976</v>
      </c>
      <c r="CJ44" s="132" t="s">
        <v>641</v>
      </c>
      <c r="CK44" s="132" t="s">
        <v>1282</v>
      </c>
      <c r="CL44" s="132" t="s">
        <v>419</v>
      </c>
      <c r="CM44" s="132" t="s">
        <v>1283</v>
      </c>
      <c r="CN44" s="132" t="s">
        <v>421</v>
      </c>
      <c r="CO44" s="132" t="s">
        <v>1284</v>
      </c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1285</v>
      </c>
      <c r="D45" s="130" t="s">
        <v>1286</v>
      </c>
      <c r="E45" s="130" t="s">
        <v>1287</v>
      </c>
      <c r="F45" s="130" t="s">
        <v>1054</v>
      </c>
      <c r="H45" s="130" t="s">
        <v>378</v>
      </c>
      <c r="J45" s="130" t="s">
        <v>379</v>
      </c>
      <c r="K45" s="130" t="s">
        <v>810</v>
      </c>
      <c r="N45" s="130" t="s">
        <v>393</v>
      </c>
      <c r="O45" s="130" t="s">
        <v>393</v>
      </c>
      <c r="P45" s="130" t="s">
        <v>840</v>
      </c>
      <c r="Q45" s="130" t="s">
        <v>841</v>
      </c>
      <c r="R45" s="130" t="s">
        <v>386</v>
      </c>
      <c r="S45" s="130" t="s">
        <v>393</v>
      </c>
      <c r="T45" s="130" t="s">
        <v>864</v>
      </c>
      <c r="U45" s="130" t="s">
        <v>864</v>
      </c>
      <c r="AK45" s="130" t="s">
        <v>842</v>
      </c>
      <c r="AL45" s="130" t="s">
        <v>388</v>
      </c>
      <c r="AM45" s="130" t="s">
        <v>379</v>
      </c>
      <c r="AN45" s="130" t="s">
        <v>393</v>
      </c>
      <c r="AO45" s="130" t="s">
        <v>864</v>
      </c>
      <c r="AP45" s="130" t="s">
        <v>865</v>
      </c>
      <c r="AQ45" s="130" t="s">
        <v>866</v>
      </c>
      <c r="AR45" s="130" t="s">
        <v>867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1052</v>
      </c>
      <c r="C46" s="130" t="s">
        <v>1288</v>
      </c>
      <c r="D46" s="130" t="s">
        <v>627</v>
      </c>
      <c r="E46" s="130" t="s">
        <v>1289</v>
      </c>
      <c r="F46" s="130" t="s">
        <v>564</v>
      </c>
      <c r="H46" s="130" t="s">
        <v>378</v>
      </c>
      <c r="J46" s="130" t="s">
        <v>379</v>
      </c>
      <c r="K46" s="130" t="s">
        <v>1290</v>
      </c>
      <c r="L46" s="130" t="s">
        <v>1291</v>
      </c>
      <c r="M46" s="130" t="s">
        <v>1292</v>
      </c>
      <c r="N46" s="130" t="s">
        <v>389</v>
      </c>
      <c r="O46" s="130" t="s">
        <v>393</v>
      </c>
      <c r="P46" s="130" t="s">
        <v>840</v>
      </c>
      <c r="Q46" s="130" t="s">
        <v>841</v>
      </c>
      <c r="R46" s="130" t="s">
        <v>386</v>
      </c>
      <c r="S46" s="130" t="s">
        <v>393</v>
      </c>
      <c r="T46" s="130" t="s">
        <v>864</v>
      </c>
      <c r="U46" s="130" t="s">
        <v>864</v>
      </c>
      <c r="AK46" s="130" t="s">
        <v>842</v>
      </c>
      <c r="AL46" s="130" t="s">
        <v>388</v>
      </c>
      <c r="AM46" s="130" t="s">
        <v>379</v>
      </c>
      <c r="AN46" s="130" t="s">
        <v>393</v>
      </c>
      <c r="AO46" s="130" t="s">
        <v>864</v>
      </c>
      <c r="AP46" s="130" t="s">
        <v>865</v>
      </c>
      <c r="AQ46" s="130" t="s">
        <v>866</v>
      </c>
      <c r="AR46" s="130" t="s">
        <v>867</v>
      </c>
      <c r="AU46" s="130" t="s">
        <v>1291</v>
      </c>
      <c r="AV46" s="130" t="s">
        <v>868</v>
      </c>
      <c r="AW46" s="130" t="s">
        <v>1293</v>
      </c>
      <c r="AZ46" s="130" t="s">
        <v>394</v>
      </c>
      <c r="BA46" s="130" t="s">
        <v>1268</v>
      </c>
      <c r="BB46" s="130" t="s">
        <v>396</v>
      </c>
      <c r="BC46" s="130" t="s">
        <v>968</v>
      </c>
      <c r="BD46" s="130" t="s">
        <v>425</v>
      </c>
      <c r="BE46" s="130" t="s">
        <v>1294</v>
      </c>
      <c r="BH46" s="130" t="s">
        <v>874</v>
      </c>
      <c r="BI46" s="130" t="s">
        <v>1022</v>
      </c>
      <c r="BJ46" s="130" t="s">
        <v>876</v>
      </c>
      <c r="BK46" s="130" t="s">
        <v>1295</v>
      </c>
      <c r="BN46" s="130" t="s">
        <v>404</v>
      </c>
      <c r="BO46" s="130" t="s">
        <v>1296</v>
      </c>
      <c r="BP46" s="130" t="s">
        <v>406</v>
      </c>
      <c r="BQ46" s="130" t="s">
        <v>1297</v>
      </c>
      <c r="BR46" s="130" t="s">
        <v>398</v>
      </c>
      <c r="BS46" s="130" t="s">
        <v>1298</v>
      </c>
      <c r="BT46" s="130" t="s">
        <v>408</v>
      </c>
      <c r="BU46" s="130" t="s">
        <v>1299</v>
      </c>
      <c r="BV46" s="130" t="s">
        <v>396</v>
      </c>
      <c r="BW46" s="130" t="s">
        <v>1300</v>
      </c>
      <c r="BZ46" s="130" t="s">
        <v>415</v>
      </c>
      <c r="CA46" s="130" t="s">
        <v>1301</v>
      </c>
      <c r="CB46" s="130" t="s">
        <v>413</v>
      </c>
      <c r="CC46" s="132" t="s">
        <v>1302</v>
      </c>
      <c r="CD46" s="132"/>
      <c r="CE46" s="132"/>
      <c r="CF46" s="132" t="s">
        <v>411</v>
      </c>
      <c r="CG46" s="132" t="s">
        <v>1303</v>
      </c>
      <c r="CH46" s="132" t="s">
        <v>886</v>
      </c>
      <c r="CI46" s="132" t="s">
        <v>1304</v>
      </c>
      <c r="CJ46" s="132"/>
      <c r="CK46" s="132"/>
      <c r="CL46" s="132" t="s">
        <v>419</v>
      </c>
      <c r="CM46" s="132" t="s">
        <v>698</v>
      </c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476</v>
      </c>
      <c r="D47" s="130" t="s">
        <v>1305</v>
      </c>
      <c r="F47" s="130" t="s">
        <v>1306</v>
      </c>
      <c r="H47" s="130" t="s">
        <v>378</v>
      </c>
      <c r="J47" s="130" t="s">
        <v>379</v>
      </c>
      <c r="K47" s="130" t="s">
        <v>1307</v>
      </c>
      <c r="N47" s="130" t="s">
        <v>379</v>
      </c>
      <c r="S47" s="130" t="s">
        <v>393</v>
      </c>
      <c r="T47" s="130" t="s">
        <v>864</v>
      </c>
      <c r="U47" s="130" t="s">
        <v>864</v>
      </c>
      <c r="AK47" s="130" t="s">
        <v>379</v>
      </c>
      <c r="AL47" s="130" t="s">
        <v>388</v>
      </c>
      <c r="AM47" s="130" t="s">
        <v>379</v>
      </c>
      <c r="AN47" s="130" t="s">
        <v>393</v>
      </c>
      <c r="AO47" s="130" t="s">
        <v>864</v>
      </c>
      <c r="AP47" s="130" t="s">
        <v>865</v>
      </c>
      <c r="AQ47" s="130" t="s">
        <v>866</v>
      </c>
      <c r="AR47" s="130" t="s">
        <v>867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415</v>
      </c>
      <c r="C48" s="130" t="s">
        <v>1308</v>
      </c>
      <c r="D48" s="130" t="s">
        <v>1309</v>
      </c>
      <c r="E48" s="130" t="s">
        <v>494</v>
      </c>
      <c r="F48" s="130" t="s">
        <v>1164</v>
      </c>
      <c r="H48" s="130" t="s">
        <v>378</v>
      </c>
      <c r="J48" s="130" t="s">
        <v>379</v>
      </c>
      <c r="K48" s="130" t="s">
        <v>1310</v>
      </c>
      <c r="L48" s="130" t="s">
        <v>1311</v>
      </c>
      <c r="M48" s="130" t="s">
        <v>1312</v>
      </c>
      <c r="N48" s="130" t="s">
        <v>379</v>
      </c>
      <c r="O48" s="130" t="s">
        <v>433</v>
      </c>
      <c r="P48" s="130" t="s">
        <v>498</v>
      </c>
      <c r="Q48" s="130" t="s">
        <v>499</v>
      </c>
      <c r="R48" s="130" t="s">
        <v>386</v>
      </c>
      <c r="S48" s="130" t="s">
        <v>522</v>
      </c>
      <c r="T48" s="130" t="s">
        <v>1313</v>
      </c>
      <c r="U48" s="130" t="s">
        <v>1313</v>
      </c>
      <c r="AK48" s="130" t="s">
        <v>379</v>
      </c>
      <c r="AL48" s="130" t="s">
        <v>388</v>
      </c>
      <c r="AM48" s="130" t="s">
        <v>379</v>
      </c>
      <c r="AN48" s="130" t="s">
        <v>383</v>
      </c>
      <c r="AO48" s="130" t="s">
        <v>1313</v>
      </c>
      <c r="AP48" s="130" t="s">
        <v>1314</v>
      </c>
      <c r="AQ48" s="130" t="s">
        <v>1285</v>
      </c>
      <c r="AR48" s="130" t="s">
        <v>1315</v>
      </c>
      <c r="AS48" s="130" t="s">
        <v>393</v>
      </c>
      <c r="AU48" s="130" t="s">
        <v>1311</v>
      </c>
      <c r="AV48" s="130" t="s">
        <v>411</v>
      </c>
      <c r="AW48" s="130" t="s">
        <v>1316</v>
      </c>
      <c r="AX48" s="130" t="s">
        <v>396</v>
      </c>
      <c r="AY48" s="130" t="s">
        <v>1317</v>
      </c>
      <c r="AZ48" s="130" t="s">
        <v>398</v>
      </c>
      <c r="BA48" s="130" t="s">
        <v>679</v>
      </c>
      <c r="BB48" s="130" t="s">
        <v>425</v>
      </c>
      <c r="BC48" s="130" t="s">
        <v>1318</v>
      </c>
      <c r="BD48" s="130" t="s">
        <v>1319</v>
      </c>
      <c r="BE48" s="130" t="s">
        <v>1320</v>
      </c>
      <c r="BF48" s="130" t="s">
        <v>876</v>
      </c>
      <c r="BG48" s="130" t="s">
        <v>567</v>
      </c>
      <c r="BH48" s="130" t="s">
        <v>630</v>
      </c>
      <c r="BI48" s="130" t="s">
        <v>1321</v>
      </c>
      <c r="BJ48" s="130" t="s">
        <v>1264</v>
      </c>
      <c r="BK48" s="130" t="s">
        <v>1038</v>
      </c>
      <c r="BL48" s="130" t="s">
        <v>402</v>
      </c>
      <c r="BM48" s="130" t="s">
        <v>636</v>
      </c>
      <c r="BN48" s="130" t="s">
        <v>404</v>
      </c>
      <c r="BO48" s="130" t="s">
        <v>1322</v>
      </c>
      <c r="BP48" s="130" t="s">
        <v>406</v>
      </c>
      <c r="BQ48" s="130" t="s">
        <v>1323</v>
      </c>
      <c r="BR48" s="130" t="s">
        <v>408</v>
      </c>
      <c r="BS48" s="130" t="s">
        <v>1324</v>
      </c>
      <c r="BT48" s="130" t="s">
        <v>396</v>
      </c>
      <c r="BU48" s="130" t="s">
        <v>1325</v>
      </c>
      <c r="BV48" s="130" t="s">
        <v>394</v>
      </c>
      <c r="BW48" s="130" t="s">
        <v>1325</v>
      </c>
      <c r="BX48" s="130" t="s">
        <v>540</v>
      </c>
      <c r="BY48" s="130" t="s">
        <v>1325</v>
      </c>
      <c r="BZ48" s="130" t="s">
        <v>868</v>
      </c>
      <c r="CA48" s="130" t="s">
        <v>1326</v>
      </c>
      <c r="CB48" s="130" t="s">
        <v>415</v>
      </c>
      <c r="CC48" s="132" t="s">
        <v>1327</v>
      </c>
      <c r="CD48" s="132" t="s">
        <v>417</v>
      </c>
      <c r="CE48" s="132" t="s">
        <v>460</v>
      </c>
      <c r="CF48" s="132" t="s">
        <v>641</v>
      </c>
      <c r="CG48" s="132" t="s">
        <v>1275</v>
      </c>
      <c r="CH48" s="132" t="s">
        <v>419</v>
      </c>
      <c r="CI48" s="132" t="s">
        <v>1328</v>
      </c>
      <c r="CJ48" s="132" t="s">
        <v>643</v>
      </c>
      <c r="CK48" s="132" t="s">
        <v>1260</v>
      </c>
      <c r="CL48" s="132" t="s">
        <v>421</v>
      </c>
      <c r="CM48" s="132" t="s">
        <v>1276</v>
      </c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1075</v>
      </c>
      <c r="C49" s="130" t="s">
        <v>1329</v>
      </c>
      <c r="D49" s="130" t="s">
        <v>1330</v>
      </c>
      <c r="E49" s="130" t="s">
        <v>1331</v>
      </c>
      <c r="F49" s="130" t="s">
        <v>1054</v>
      </c>
      <c r="H49" s="130" t="s">
        <v>378</v>
      </c>
      <c r="J49" s="130" t="s">
        <v>379</v>
      </c>
      <c r="K49" s="130" t="s">
        <v>1332</v>
      </c>
      <c r="L49" s="130" t="s">
        <v>1333</v>
      </c>
      <c r="M49" s="130" t="s">
        <v>565</v>
      </c>
      <c r="N49" s="130" t="s">
        <v>379</v>
      </c>
      <c r="O49" s="130" t="s">
        <v>389</v>
      </c>
      <c r="P49" s="130" t="s">
        <v>1013</v>
      </c>
      <c r="Q49" s="130" t="s">
        <v>1014</v>
      </c>
      <c r="R49" s="130" t="s">
        <v>386</v>
      </c>
      <c r="S49" s="130" t="s">
        <v>522</v>
      </c>
      <c r="T49" s="130" t="s">
        <v>1313</v>
      </c>
      <c r="U49" s="130" t="s">
        <v>1313</v>
      </c>
      <c r="AK49" s="130" t="s">
        <v>379</v>
      </c>
      <c r="AL49" s="130" t="s">
        <v>388</v>
      </c>
      <c r="AM49" s="130" t="s">
        <v>379</v>
      </c>
      <c r="AN49" s="130" t="s">
        <v>383</v>
      </c>
      <c r="AO49" s="130" t="s">
        <v>1313</v>
      </c>
      <c r="AP49" s="130" t="s">
        <v>1314</v>
      </c>
      <c r="AQ49" s="130" t="s">
        <v>1285</v>
      </c>
      <c r="AR49" s="130" t="s">
        <v>1315</v>
      </c>
      <c r="AS49" s="130" t="s">
        <v>433</v>
      </c>
      <c r="AU49" s="130" t="s">
        <v>1333</v>
      </c>
      <c r="AV49" s="130" t="s">
        <v>411</v>
      </c>
      <c r="AW49" s="130" t="s">
        <v>1334</v>
      </c>
      <c r="AX49" s="130" t="s">
        <v>396</v>
      </c>
      <c r="AY49" s="130" t="s">
        <v>1335</v>
      </c>
      <c r="AZ49" s="130" t="s">
        <v>398</v>
      </c>
      <c r="BA49" s="130" t="s">
        <v>1336</v>
      </c>
      <c r="BB49" s="130" t="s">
        <v>425</v>
      </c>
      <c r="BC49" s="130" t="s">
        <v>761</v>
      </c>
      <c r="BD49" s="130" t="s">
        <v>1319</v>
      </c>
      <c r="BE49" s="130" t="s">
        <v>1337</v>
      </c>
      <c r="BF49" s="130" t="s">
        <v>876</v>
      </c>
      <c r="BG49" s="130" t="s">
        <v>1338</v>
      </c>
      <c r="BH49" s="130" t="s">
        <v>630</v>
      </c>
      <c r="BI49" s="130" t="s">
        <v>877</v>
      </c>
      <c r="BJ49" s="130" t="s">
        <v>1264</v>
      </c>
      <c r="BK49" s="130" t="s">
        <v>702</v>
      </c>
      <c r="BL49" s="130" t="s">
        <v>402</v>
      </c>
      <c r="BM49" s="130" t="s">
        <v>1339</v>
      </c>
      <c r="BN49" s="130" t="s">
        <v>404</v>
      </c>
      <c r="BO49" s="130" t="s">
        <v>1340</v>
      </c>
      <c r="BP49" s="130" t="s">
        <v>406</v>
      </c>
      <c r="BQ49" s="130" t="s">
        <v>1341</v>
      </c>
      <c r="BR49" s="130" t="s">
        <v>408</v>
      </c>
      <c r="BS49" s="130" t="s">
        <v>1106</v>
      </c>
      <c r="BT49" s="130" t="s">
        <v>396</v>
      </c>
      <c r="BU49" s="130" t="s">
        <v>1342</v>
      </c>
      <c r="BV49" s="130" t="s">
        <v>394</v>
      </c>
      <c r="BW49" s="130" t="s">
        <v>1342</v>
      </c>
      <c r="BX49" s="130" t="s">
        <v>540</v>
      </c>
      <c r="BY49" s="130" t="s">
        <v>1342</v>
      </c>
      <c r="BZ49" s="130" t="s">
        <v>868</v>
      </c>
      <c r="CA49" s="130" t="s">
        <v>706</v>
      </c>
      <c r="CB49" s="130" t="s">
        <v>415</v>
      </c>
      <c r="CC49" s="132" t="s">
        <v>1343</v>
      </c>
      <c r="CD49" s="132" t="s">
        <v>417</v>
      </c>
      <c r="CE49" s="132" t="s">
        <v>885</v>
      </c>
      <c r="CF49" s="132" t="s">
        <v>641</v>
      </c>
      <c r="CG49" s="132" t="s">
        <v>1344</v>
      </c>
      <c r="CH49" s="132" t="s">
        <v>419</v>
      </c>
      <c r="CI49" s="132" t="s">
        <v>1261</v>
      </c>
      <c r="CJ49" s="132" t="s">
        <v>643</v>
      </c>
      <c r="CK49" s="132" t="s">
        <v>1345</v>
      </c>
      <c r="CL49" s="132" t="s">
        <v>421</v>
      </c>
      <c r="CM49" s="132" t="s">
        <v>1346</v>
      </c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1309</v>
      </c>
      <c r="C50" s="130" t="s">
        <v>1347</v>
      </c>
      <c r="D50" s="130" t="s">
        <v>1348</v>
      </c>
      <c r="E50" s="130" t="s">
        <v>583</v>
      </c>
      <c r="F50" s="130" t="s">
        <v>1349</v>
      </c>
      <c r="H50" s="130" t="s">
        <v>378</v>
      </c>
      <c r="J50" s="130" t="s">
        <v>379</v>
      </c>
      <c r="K50" s="130" t="s">
        <v>1350</v>
      </c>
      <c r="L50" s="130" t="s">
        <v>1351</v>
      </c>
      <c r="M50" s="130" t="s">
        <v>1352</v>
      </c>
      <c r="N50" s="130" t="s">
        <v>379</v>
      </c>
      <c r="O50" s="130" t="s">
        <v>476</v>
      </c>
      <c r="P50" s="130" t="s">
        <v>588</v>
      </c>
      <c r="Q50" s="130" t="s">
        <v>589</v>
      </c>
      <c r="R50" s="130" t="s">
        <v>386</v>
      </c>
      <c r="S50" s="130" t="s">
        <v>522</v>
      </c>
      <c r="T50" s="130" t="s">
        <v>1313</v>
      </c>
      <c r="U50" s="130" t="s">
        <v>1313</v>
      </c>
      <c r="AK50" s="130" t="s">
        <v>379</v>
      </c>
      <c r="AL50" s="130" t="s">
        <v>388</v>
      </c>
      <c r="AM50" s="130" t="s">
        <v>379</v>
      </c>
      <c r="AN50" s="130" t="s">
        <v>383</v>
      </c>
      <c r="AO50" s="130" t="s">
        <v>1313</v>
      </c>
      <c r="AP50" s="130" t="s">
        <v>1314</v>
      </c>
      <c r="AQ50" s="130" t="s">
        <v>1285</v>
      </c>
      <c r="AR50" s="130" t="s">
        <v>1315</v>
      </c>
      <c r="AS50" s="130" t="s">
        <v>389</v>
      </c>
      <c r="AU50" s="130" t="s">
        <v>1351</v>
      </c>
      <c r="AV50" s="130" t="s">
        <v>411</v>
      </c>
      <c r="AW50" s="130" t="s">
        <v>1104</v>
      </c>
      <c r="AX50" s="130" t="s">
        <v>396</v>
      </c>
      <c r="AY50" s="130" t="s">
        <v>1353</v>
      </c>
      <c r="AZ50" s="130" t="s">
        <v>398</v>
      </c>
      <c r="BA50" s="130" t="s">
        <v>1354</v>
      </c>
      <c r="BB50" s="130" t="s">
        <v>425</v>
      </c>
      <c r="BC50" s="130" t="s">
        <v>1355</v>
      </c>
      <c r="BD50" s="130" t="s">
        <v>1319</v>
      </c>
      <c r="BE50" s="130" t="s">
        <v>1356</v>
      </c>
      <c r="BF50" s="130" t="s">
        <v>876</v>
      </c>
      <c r="BG50" s="130" t="s">
        <v>1357</v>
      </c>
      <c r="BH50" s="130" t="s">
        <v>630</v>
      </c>
      <c r="BI50" s="130" t="s">
        <v>1358</v>
      </c>
      <c r="BJ50" s="130" t="s">
        <v>1264</v>
      </c>
      <c r="BK50" s="130" t="s">
        <v>1359</v>
      </c>
      <c r="BL50" s="130" t="s">
        <v>402</v>
      </c>
      <c r="BM50" s="130" t="s">
        <v>786</v>
      </c>
      <c r="BN50" s="130" t="s">
        <v>404</v>
      </c>
      <c r="BO50" s="130" t="s">
        <v>1323</v>
      </c>
      <c r="BP50" s="130" t="s">
        <v>406</v>
      </c>
      <c r="BQ50" s="130" t="s">
        <v>1360</v>
      </c>
      <c r="BR50" s="130" t="s">
        <v>408</v>
      </c>
      <c r="BS50" s="130" t="s">
        <v>1361</v>
      </c>
      <c r="BT50" s="130" t="s">
        <v>396</v>
      </c>
      <c r="BU50" s="130" t="s">
        <v>1362</v>
      </c>
      <c r="BV50" s="130" t="s">
        <v>394</v>
      </c>
      <c r="BW50" s="130" t="s">
        <v>1362</v>
      </c>
      <c r="BX50" s="130" t="s">
        <v>540</v>
      </c>
      <c r="BY50" s="130" t="s">
        <v>1362</v>
      </c>
      <c r="BZ50" s="130" t="s">
        <v>868</v>
      </c>
      <c r="CA50" s="130" t="s">
        <v>1257</v>
      </c>
      <c r="CB50" s="130" t="s">
        <v>415</v>
      </c>
      <c r="CC50" s="132" t="s">
        <v>1363</v>
      </c>
      <c r="CD50" s="132" t="s">
        <v>417</v>
      </c>
      <c r="CE50" s="132" t="s">
        <v>1364</v>
      </c>
      <c r="CF50" s="132" t="s">
        <v>641</v>
      </c>
      <c r="CG50" s="132" t="s">
        <v>1039</v>
      </c>
      <c r="CH50" s="132" t="s">
        <v>419</v>
      </c>
      <c r="CI50" s="132" t="s">
        <v>1365</v>
      </c>
      <c r="CJ50" s="132" t="s">
        <v>643</v>
      </c>
      <c r="CK50" s="132" t="s">
        <v>997</v>
      </c>
      <c r="CL50" s="132" t="s">
        <v>421</v>
      </c>
      <c r="CM50" s="132" t="s">
        <v>1204</v>
      </c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1366</v>
      </c>
      <c r="C51" s="130" t="s">
        <v>1367</v>
      </c>
      <c r="D51" s="130" t="s">
        <v>1368</v>
      </c>
      <c r="E51" s="130" t="s">
        <v>1369</v>
      </c>
      <c r="F51" s="130" t="s">
        <v>1370</v>
      </c>
      <c r="H51" s="130" t="s">
        <v>378</v>
      </c>
      <c r="J51" s="130" t="s">
        <v>379</v>
      </c>
      <c r="K51" s="130" t="s">
        <v>1371</v>
      </c>
      <c r="L51" s="130" t="s">
        <v>1372</v>
      </c>
      <c r="M51" s="130" t="s">
        <v>1373</v>
      </c>
      <c r="N51" s="130" t="s">
        <v>379</v>
      </c>
      <c r="O51" s="130" t="s">
        <v>383</v>
      </c>
      <c r="P51" s="130" t="s">
        <v>384</v>
      </c>
      <c r="Q51" s="130" t="s">
        <v>385</v>
      </c>
      <c r="R51" s="130" t="s">
        <v>386</v>
      </c>
      <c r="S51" s="130" t="s">
        <v>522</v>
      </c>
      <c r="T51" s="130" t="s">
        <v>1313</v>
      </c>
      <c r="U51" s="130" t="s">
        <v>1313</v>
      </c>
      <c r="AK51" s="130" t="s">
        <v>379</v>
      </c>
      <c r="AL51" s="130" t="s">
        <v>388</v>
      </c>
      <c r="AM51" s="130" t="s">
        <v>379</v>
      </c>
      <c r="AN51" s="130" t="s">
        <v>383</v>
      </c>
      <c r="AO51" s="130" t="s">
        <v>1313</v>
      </c>
      <c r="AP51" s="130" t="s">
        <v>1314</v>
      </c>
      <c r="AQ51" s="130" t="s">
        <v>1285</v>
      </c>
      <c r="AR51" s="130" t="s">
        <v>1315</v>
      </c>
      <c r="AS51" s="130" t="s">
        <v>476</v>
      </c>
      <c r="AU51" s="130" t="s">
        <v>1372</v>
      </c>
      <c r="AV51" s="130" t="s">
        <v>411</v>
      </c>
      <c r="AW51" s="130" t="s">
        <v>1316</v>
      </c>
      <c r="AX51" s="130" t="s">
        <v>396</v>
      </c>
      <c r="AY51" s="130" t="s">
        <v>1374</v>
      </c>
      <c r="AZ51" s="130" t="s">
        <v>398</v>
      </c>
      <c r="BA51" s="130" t="s">
        <v>1375</v>
      </c>
      <c r="BB51" s="130" t="s">
        <v>425</v>
      </c>
      <c r="BC51" s="130" t="s">
        <v>1376</v>
      </c>
      <c r="BD51" s="130" t="s">
        <v>1319</v>
      </c>
      <c r="BE51" s="130" t="s">
        <v>743</v>
      </c>
      <c r="BF51" s="130" t="s">
        <v>876</v>
      </c>
      <c r="BG51" s="130" t="s">
        <v>1377</v>
      </c>
      <c r="BH51" s="130" t="s">
        <v>630</v>
      </c>
      <c r="BI51" s="130" t="s">
        <v>591</v>
      </c>
      <c r="BJ51" s="130" t="s">
        <v>1264</v>
      </c>
      <c r="BK51" s="130" t="s">
        <v>1378</v>
      </c>
      <c r="BL51" s="130" t="s">
        <v>402</v>
      </c>
      <c r="BM51" s="130" t="s">
        <v>1379</v>
      </c>
      <c r="BN51" s="130" t="s">
        <v>404</v>
      </c>
      <c r="BO51" s="130" t="s">
        <v>923</v>
      </c>
      <c r="BP51" s="130" t="s">
        <v>406</v>
      </c>
      <c r="BQ51" s="130" t="s">
        <v>1380</v>
      </c>
      <c r="BR51" s="130" t="s">
        <v>408</v>
      </c>
      <c r="BS51" s="130" t="s">
        <v>1381</v>
      </c>
      <c r="BT51" s="130" t="s">
        <v>396</v>
      </c>
      <c r="BU51" s="130" t="s">
        <v>1063</v>
      </c>
      <c r="BV51" s="130" t="s">
        <v>394</v>
      </c>
      <c r="BW51" s="130" t="s">
        <v>1063</v>
      </c>
      <c r="BX51" s="130" t="s">
        <v>540</v>
      </c>
      <c r="BY51" s="130" t="s">
        <v>1063</v>
      </c>
      <c r="BZ51" s="130" t="s">
        <v>868</v>
      </c>
      <c r="CA51" s="130" t="s">
        <v>1382</v>
      </c>
      <c r="CB51" s="130" t="s">
        <v>415</v>
      </c>
      <c r="CC51" s="132" t="s">
        <v>461</v>
      </c>
      <c r="CD51" s="132" t="s">
        <v>417</v>
      </c>
      <c r="CE51" s="132" t="s">
        <v>952</v>
      </c>
      <c r="CF51" s="132" t="s">
        <v>641</v>
      </c>
      <c r="CG51" s="132" t="s">
        <v>1383</v>
      </c>
      <c r="CH51" s="132" t="s">
        <v>419</v>
      </c>
      <c r="CI51" s="132" t="s">
        <v>1384</v>
      </c>
      <c r="CJ51" s="132" t="s">
        <v>643</v>
      </c>
      <c r="CK51" s="132" t="s">
        <v>1278</v>
      </c>
      <c r="CL51" s="132" t="s">
        <v>421</v>
      </c>
      <c r="CM51" s="132" t="s">
        <v>932</v>
      </c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1385</v>
      </c>
      <c r="C52" s="130" t="s">
        <v>1386</v>
      </c>
      <c r="D52" s="130" t="s">
        <v>1387</v>
      </c>
      <c r="E52" s="130" t="s">
        <v>451</v>
      </c>
      <c r="F52" s="130" t="s">
        <v>1388</v>
      </c>
      <c r="H52" s="130" t="s">
        <v>378</v>
      </c>
      <c r="J52" s="130" t="s">
        <v>379</v>
      </c>
      <c r="K52" s="130" t="s">
        <v>1389</v>
      </c>
      <c r="L52" s="130" t="s">
        <v>1390</v>
      </c>
      <c r="M52" s="130" t="s">
        <v>815</v>
      </c>
      <c r="N52" s="130" t="s">
        <v>379</v>
      </c>
      <c r="O52" s="130" t="s">
        <v>383</v>
      </c>
      <c r="P52" s="130" t="s">
        <v>384</v>
      </c>
      <c r="Q52" s="130" t="s">
        <v>385</v>
      </c>
      <c r="R52" s="130" t="s">
        <v>386</v>
      </c>
      <c r="S52" s="130" t="s">
        <v>522</v>
      </c>
      <c r="T52" s="130" t="s">
        <v>1313</v>
      </c>
      <c r="U52" s="130" t="s">
        <v>1313</v>
      </c>
      <c r="AK52" s="130" t="s">
        <v>379</v>
      </c>
      <c r="AL52" s="130" t="s">
        <v>388</v>
      </c>
      <c r="AM52" s="130" t="s">
        <v>379</v>
      </c>
      <c r="AN52" s="130" t="s">
        <v>383</v>
      </c>
      <c r="AO52" s="130" t="s">
        <v>1313</v>
      </c>
      <c r="AP52" s="130" t="s">
        <v>1314</v>
      </c>
      <c r="AQ52" s="130" t="s">
        <v>1285</v>
      </c>
      <c r="AR52" s="130" t="s">
        <v>1315</v>
      </c>
      <c r="AS52" s="130" t="s">
        <v>383</v>
      </c>
      <c r="AU52" s="130" t="s">
        <v>1390</v>
      </c>
      <c r="AV52" s="130" t="s">
        <v>411</v>
      </c>
      <c r="AW52" s="130" t="s">
        <v>1391</v>
      </c>
      <c r="AX52" s="130" t="s">
        <v>396</v>
      </c>
      <c r="AY52" s="130" t="s">
        <v>1392</v>
      </c>
      <c r="AZ52" s="130" t="s">
        <v>398</v>
      </c>
      <c r="BA52" s="130" t="s">
        <v>1393</v>
      </c>
      <c r="BB52" s="130" t="s">
        <v>425</v>
      </c>
      <c r="BC52" s="130" t="s">
        <v>1394</v>
      </c>
      <c r="BD52" s="130" t="s">
        <v>1319</v>
      </c>
      <c r="BE52" s="130" t="s">
        <v>1395</v>
      </c>
      <c r="BF52" s="130" t="s">
        <v>876</v>
      </c>
      <c r="BG52" s="130" t="s">
        <v>1396</v>
      </c>
      <c r="BH52" s="130" t="s">
        <v>630</v>
      </c>
      <c r="BI52" s="130" t="s">
        <v>403</v>
      </c>
      <c r="BJ52" s="130" t="s">
        <v>1264</v>
      </c>
      <c r="BK52" s="130" t="s">
        <v>1397</v>
      </c>
      <c r="BL52" s="130" t="s">
        <v>402</v>
      </c>
      <c r="BM52" s="130" t="s">
        <v>689</v>
      </c>
      <c r="BN52" s="130" t="s">
        <v>404</v>
      </c>
      <c r="BO52" s="130" t="s">
        <v>906</v>
      </c>
      <c r="BP52" s="130" t="s">
        <v>406</v>
      </c>
      <c r="BQ52" s="130" t="s">
        <v>1398</v>
      </c>
      <c r="BR52" s="130" t="s">
        <v>408</v>
      </c>
      <c r="BS52" s="130" t="s">
        <v>460</v>
      </c>
      <c r="BT52" s="130" t="s">
        <v>396</v>
      </c>
      <c r="BU52" s="130" t="s">
        <v>1275</v>
      </c>
      <c r="BV52" s="130" t="s">
        <v>394</v>
      </c>
      <c r="BW52" s="130" t="s">
        <v>1275</v>
      </c>
      <c r="BX52" s="130" t="s">
        <v>540</v>
      </c>
      <c r="BY52" s="130" t="s">
        <v>1275</v>
      </c>
      <c r="BZ52" s="130" t="s">
        <v>868</v>
      </c>
      <c r="CA52" s="130" t="s">
        <v>997</v>
      </c>
      <c r="CB52" s="130" t="s">
        <v>415</v>
      </c>
      <c r="CC52" s="132" t="s">
        <v>1262</v>
      </c>
      <c r="CD52" s="132" t="s">
        <v>417</v>
      </c>
      <c r="CE52" s="132" t="s">
        <v>1399</v>
      </c>
      <c r="CF52" s="132" t="s">
        <v>641</v>
      </c>
      <c r="CG52" s="132" t="s">
        <v>792</v>
      </c>
      <c r="CH52" s="132" t="s">
        <v>419</v>
      </c>
      <c r="CI52" s="132" t="s">
        <v>1400</v>
      </c>
      <c r="CJ52" s="132" t="s">
        <v>643</v>
      </c>
      <c r="CK52" s="132" t="s">
        <v>1401</v>
      </c>
      <c r="CL52" s="132" t="s">
        <v>421</v>
      </c>
      <c r="CM52" s="132" t="s">
        <v>1402</v>
      </c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493</v>
      </c>
      <c r="C53" s="130" t="s">
        <v>1403</v>
      </c>
      <c r="D53" s="130" t="s">
        <v>1404</v>
      </c>
      <c r="E53" s="130" t="s">
        <v>1405</v>
      </c>
      <c r="F53" s="130" t="s">
        <v>1406</v>
      </c>
      <c r="H53" s="130" t="s">
        <v>378</v>
      </c>
      <c r="J53" s="130" t="s">
        <v>379</v>
      </c>
      <c r="K53" s="130" t="s">
        <v>1407</v>
      </c>
      <c r="L53" s="130" t="s">
        <v>1408</v>
      </c>
      <c r="M53" s="130" t="s">
        <v>1409</v>
      </c>
      <c r="N53" s="130" t="s">
        <v>379</v>
      </c>
      <c r="O53" s="130" t="s">
        <v>476</v>
      </c>
      <c r="P53" s="130" t="s">
        <v>588</v>
      </c>
      <c r="Q53" s="130" t="s">
        <v>589</v>
      </c>
      <c r="R53" s="130" t="s">
        <v>386</v>
      </c>
      <c r="S53" s="130" t="s">
        <v>522</v>
      </c>
      <c r="T53" s="130" t="s">
        <v>1313</v>
      </c>
      <c r="U53" s="130" t="s">
        <v>1313</v>
      </c>
      <c r="AK53" s="130" t="s">
        <v>379</v>
      </c>
      <c r="AL53" s="130" t="s">
        <v>388</v>
      </c>
      <c r="AM53" s="130" t="s">
        <v>379</v>
      </c>
      <c r="AN53" s="130" t="s">
        <v>383</v>
      </c>
      <c r="AO53" s="130" t="s">
        <v>1313</v>
      </c>
      <c r="AP53" s="130" t="s">
        <v>1314</v>
      </c>
      <c r="AQ53" s="130" t="s">
        <v>1285</v>
      </c>
      <c r="AR53" s="130" t="s">
        <v>1315</v>
      </c>
      <c r="AS53" s="130" t="s">
        <v>522</v>
      </c>
      <c r="AU53" s="130" t="s">
        <v>1408</v>
      </c>
      <c r="AV53" s="130" t="s">
        <v>411</v>
      </c>
      <c r="AW53" s="130" t="s">
        <v>1410</v>
      </c>
      <c r="AX53" s="130" t="s">
        <v>396</v>
      </c>
      <c r="AY53" s="130" t="s">
        <v>1411</v>
      </c>
      <c r="AZ53" s="130" t="s">
        <v>398</v>
      </c>
      <c r="BA53" s="130" t="s">
        <v>1412</v>
      </c>
      <c r="BB53" s="130" t="s">
        <v>425</v>
      </c>
      <c r="BC53" s="130" t="s">
        <v>720</v>
      </c>
      <c r="BD53" s="130" t="s">
        <v>1319</v>
      </c>
      <c r="BE53" s="130" t="s">
        <v>1413</v>
      </c>
      <c r="BF53" s="130" t="s">
        <v>876</v>
      </c>
      <c r="BG53" s="130" t="s">
        <v>902</v>
      </c>
      <c r="BH53" s="130" t="s">
        <v>630</v>
      </c>
      <c r="BI53" s="130" t="s">
        <v>1414</v>
      </c>
      <c r="BJ53" s="130" t="s">
        <v>1264</v>
      </c>
      <c r="BK53" s="130" t="s">
        <v>1415</v>
      </c>
      <c r="BL53" s="130" t="s">
        <v>402</v>
      </c>
      <c r="BM53" s="130" t="s">
        <v>1416</v>
      </c>
      <c r="BN53" s="130" t="s">
        <v>404</v>
      </c>
      <c r="BO53" s="130" t="s">
        <v>506</v>
      </c>
      <c r="BP53" s="130" t="s">
        <v>406</v>
      </c>
      <c r="BQ53" s="130" t="s">
        <v>1417</v>
      </c>
      <c r="BR53" s="130" t="s">
        <v>408</v>
      </c>
      <c r="BS53" s="130" t="s">
        <v>971</v>
      </c>
      <c r="BT53" s="130" t="s">
        <v>396</v>
      </c>
      <c r="BU53" s="130" t="s">
        <v>1418</v>
      </c>
      <c r="BV53" s="130" t="s">
        <v>394</v>
      </c>
      <c r="BW53" s="130" t="s">
        <v>1418</v>
      </c>
      <c r="BX53" s="130" t="s">
        <v>540</v>
      </c>
      <c r="BY53" s="130" t="s">
        <v>1418</v>
      </c>
      <c r="BZ53" s="130" t="s">
        <v>868</v>
      </c>
      <c r="CA53" s="130" t="s">
        <v>1279</v>
      </c>
      <c r="CB53" s="130" t="s">
        <v>415</v>
      </c>
      <c r="CC53" s="132" t="s">
        <v>1419</v>
      </c>
      <c r="CD53" s="132" t="s">
        <v>417</v>
      </c>
      <c r="CE53" s="132" t="s">
        <v>1000</v>
      </c>
      <c r="CF53" s="132" t="s">
        <v>641</v>
      </c>
      <c r="CG53" s="132" t="s">
        <v>1420</v>
      </c>
      <c r="CH53" s="132" t="s">
        <v>419</v>
      </c>
      <c r="CI53" s="132" t="s">
        <v>530</v>
      </c>
      <c r="CJ53" s="132" t="s">
        <v>643</v>
      </c>
      <c r="CK53" s="132" t="s">
        <v>1421</v>
      </c>
      <c r="CL53" s="132" t="s">
        <v>421</v>
      </c>
      <c r="CM53" s="132" t="s">
        <v>1422</v>
      </c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417</v>
      </c>
      <c r="C54" s="130" t="s">
        <v>1423</v>
      </c>
      <c r="D54" s="130" t="s">
        <v>1424</v>
      </c>
      <c r="E54" s="130" t="s">
        <v>1425</v>
      </c>
      <c r="F54" s="130" t="s">
        <v>1101</v>
      </c>
      <c r="H54" s="130" t="s">
        <v>378</v>
      </c>
      <c r="J54" s="130" t="s">
        <v>379</v>
      </c>
      <c r="K54" s="130" t="s">
        <v>1426</v>
      </c>
      <c r="L54" s="130" t="s">
        <v>1427</v>
      </c>
      <c r="M54" s="130" t="s">
        <v>1428</v>
      </c>
      <c r="N54" s="130" t="s">
        <v>379</v>
      </c>
      <c r="O54" s="130" t="s">
        <v>389</v>
      </c>
      <c r="P54" s="130" t="s">
        <v>1013</v>
      </c>
      <c r="Q54" s="130" t="s">
        <v>1014</v>
      </c>
      <c r="R54" s="130" t="s">
        <v>386</v>
      </c>
      <c r="S54" s="130" t="s">
        <v>522</v>
      </c>
      <c r="T54" s="130" t="s">
        <v>1313</v>
      </c>
      <c r="U54" s="130" t="s">
        <v>1313</v>
      </c>
      <c r="AK54" s="130" t="s">
        <v>379</v>
      </c>
      <c r="AL54" s="130" t="s">
        <v>388</v>
      </c>
      <c r="AM54" s="130" t="s">
        <v>379</v>
      </c>
      <c r="AN54" s="130" t="s">
        <v>383</v>
      </c>
      <c r="AO54" s="130" t="s">
        <v>1313</v>
      </c>
      <c r="AP54" s="130" t="s">
        <v>1314</v>
      </c>
      <c r="AQ54" s="130" t="s">
        <v>1285</v>
      </c>
      <c r="AR54" s="130" t="s">
        <v>1315</v>
      </c>
      <c r="AS54" s="130" t="s">
        <v>546</v>
      </c>
      <c r="AU54" s="130" t="s">
        <v>1427</v>
      </c>
      <c r="AV54" s="130" t="s">
        <v>411</v>
      </c>
      <c r="AW54" s="130" t="s">
        <v>1104</v>
      </c>
      <c r="AX54" s="130" t="s">
        <v>396</v>
      </c>
      <c r="AY54" s="130" t="s">
        <v>1429</v>
      </c>
      <c r="AZ54" s="130" t="s">
        <v>398</v>
      </c>
      <c r="BA54" s="130" t="s">
        <v>1430</v>
      </c>
      <c r="BB54" s="130" t="s">
        <v>425</v>
      </c>
      <c r="BC54" s="130" t="s">
        <v>1431</v>
      </c>
      <c r="BD54" s="130" t="s">
        <v>1319</v>
      </c>
      <c r="BE54" s="130" t="s">
        <v>635</v>
      </c>
      <c r="BF54" s="130" t="s">
        <v>876</v>
      </c>
      <c r="BG54" s="130" t="s">
        <v>1432</v>
      </c>
      <c r="BH54" s="130" t="s">
        <v>630</v>
      </c>
      <c r="BI54" s="130" t="s">
        <v>642</v>
      </c>
      <c r="BJ54" s="130" t="s">
        <v>1264</v>
      </c>
      <c r="BK54" s="130" t="s">
        <v>1433</v>
      </c>
      <c r="BL54" s="130" t="s">
        <v>402</v>
      </c>
      <c r="BM54" s="130" t="s">
        <v>1434</v>
      </c>
      <c r="BN54" s="130" t="s">
        <v>404</v>
      </c>
      <c r="BO54" s="130" t="s">
        <v>708</v>
      </c>
      <c r="BP54" s="130" t="s">
        <v>406</v>
      </c>
      <c r="BQ54" s="130" t="s">
        <v>810</v>
      </c>
      <c r="BR54" s="130" t="s">
        <v>408</v>
      </c>
      <c r="BS54" s="130" t="s">
        <v>549</v>
      </c>
      <c r="BT54" s="130" t="s">
        <v>396</v>
      </c>
      <c r="BU54" s="130" t="s">
        <v>954</v>
      </c>
      <c r="BV54" s="130" t="s">
        <v>394</v>
      </c>
      <c r="BW54" s="130" t="s">
        <v>954</v>
      </c>
      <c r="BX54" s="130" t="s">
        <v>540</v>
      </c>
      <c r="BY54" s="130" t="s">
        <v>954</v>
      </c>
      <c r="BZ54" s="130" t="s">
        <v>868</v>
      </c>
      <c r="CA54" s="130" t="s">
        <v>1151</v>
      </c>
      <c r="CB54" s="130" t="s">
        <v>415</v>
      </c>
      <c r="CC54" s="132" t="s">
        <v>1435</v>
      </c>
      <c r="CD54" s="132" t="s">
        <v>417</v>
      </c>
      <c r="CE54" s="132" t="s">
        <v>1436</v>
      </c>
      <c r="CF54" s="132" t="s">
        <v>641</v>
      </c>
      <c r="CG54" s="132" t="s">
        <v>1437</v>
      </c>
      <c r="CH54" s="132" t="s">
        <v>419</v>
      </c>
      <c r="CI54" s="132" t="s">
        <v>1438</v>
      </c>
      <c r="CJ54" s="132" t="s">
        <v>643</v>
      </c>
      <c r="CK54" s="132" t="s">
        <v>1439</v>
      </c>
      <c r="CL54" s="132" t="s">
        <v>421</v>
      </c>
      <c r="CM54" s="132" t="s">
        <v>468</v>
      </c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624</v>
      </c>
      <c r="C55" s="130" t="s">
        <v>1440</v>
      </c>
      <c r="D55" s="130" t="s">
        <v>1441</v>
      </c>
      <c r="E55" s="130" t="s">
        <v>1442</v>
      </c>
      <c r="F55" s="130" t="s">
        <v>1101</v>
      </c>
      <c r="H55" s="130" t="s">
        <v>378</v>
      </c>
      <c r="J55" s="130" t="s">
        <v>379</v>
      </c>
      <c r="K55" s="130" t="s">
        <v>1443</v>
      </c>
      <c r="L55" s="130" t="s">
        <v>1444</v>
      </c>
      <c r="M55" s="130" t="s">
        <v>1445</v>
      </c>
      <c r="N55" s="130" t="s">
        <v>379</v>
      </c>
      <c r="O55" s="130" t="s">
        <v>433</v>
      </c>
      <c r="P55" s="130" t="s">
        <v>498</v>
      </c>
      <c r="Q55" s="130" t="s">
        <v>499</v>
      </c>
      <c r="R55" s="130" t="s">
        <v>386</v>
      </c>
      <c r="S55" s="130" t="s">
        <v>522</v>
      </c>
      <c r="T55" s="130" t="s">
        <v>1313</v>
      </c>
      <c r="U55" s="130" t="s">
        <v>1313</v>
      </c>
      <c r="AK55" s="130" t="s">
        <v>379</v>
      </c>
      <c r="AL55" s="130" t="s">
        <v>388</v>
      </c>
      <c r="AM55" s="130" t="s">
        <v>379</v>
      </c>
      <c r="AN55" s="130" t="s">
        <v>383</v>
      </c>
      <c r="AO55" s="130" t="s">
        <v>1313</v>
      </c>
      <c r="AP55" s="130" t="s">
        <v>1314</v>
      </c>
      <c r="AQ55" s="130" t="s">
        <v>1285</v>
      </c>
      <c r="AR55" s="130" t="s">
        <v>1315</v>
      </c>
      <c r="AS55" s="130" t="s">
        <v>784</v>
      </c>
      <c r="AU55" s="130" t="s">
        <v>1444</v>
      </c>
      <c r="AV55" s="130" t="s">
        <v>411</v>
      </c>
      <c r="AW55" s="130" t="s">
        <v>1081</v>
      </c>
      <c r="AX55" s="130" t="s">
        <v>396</v>
      </c>
      <c r="AY55" s="130" t="s">
        <v>1252</v>
      </c>
      <c r="AZ55" s="130" t="s">
        <v>398</v>
      </c>
      <c r="BA55" s="130" t="s">
        <v>1446</v>
      </c>
      <c r="BB55" s="130" t="s">
        <v>425</v>
      </c>
      <c r="BC55" s="130" t="s">
        <v>1447</v>
      </c>
      <c r="BD55" s="130" t="s">
        <v>1319</v>
      </c>
      <c r="BE55" s="130" t="s">
        <v>922</v>
      </c>
      <c r="BF55" s="130" t="s">
        <v>876</v>
      </c>
      <c r="BG55" s="130" t="s">
        <v>1448</v>
      </c>
      <c r="BH55" s="130" t="s">
        <v>630</v>
      </c>
      <c r="BI55" s="130" t="s">
        <v>1449</v>
      </c>
      <c r="BJ55" s="130" t="s">
        <v>1264</v>
      </c>
      <c r="BK55" s="130" t="s">
        <v>1450</v>
      </c>
      <c r="BL55" s="130" t="s">
        <v>402</v>
      </c>
      <c r="BM55" s="130" t="s">
        <v>885</v>
      </c>
      <c r="BN55" s="130" t="s">
        <v>404</v>
      </c>
      <c r="BO55" s="130" t="s">
        <v>709</v>
      </c>
      <c r="BP55" s="130" t="s">
        <v>406</v>
      </c>
      <c r="BQ55" s="130" t="s">
        <v>1277</v>
      </c>
      <c r="BR55" s="130" t="s">
        <v>408</v>
      </c>
      <c r="BS55" s="130" t="s">
        <v>973</v>
      </c>
      <c r="BT55" s="130" t="s">
        <v>396</v>
      </c>
      <c r="BU55" s="130" t="s">
        <v>1133</v>
      </c>
      <c r="BV55" s="130" t="s">
        <v>394</v>
      </c>
      <c r="BW55" s="130" t="s">
        <v>1133</v>
      </c>
      <c r="BX55" s="130" t="s">
        <v>540</v>
      </c>
      <c r="BY55" s="130" t="s">
        <v>1133</v>
      </c>
      <c r="BZ55" s="130" t="s">
        <v>868</v>
      </c>
      <c r="CA55" s="130" t="s">
        <v>1451</v>
      </c>
      <c r="CB55" s="130" t="s">
        <v>415</v>
      </c>
      <c r="CC55" s="132" t="s">
        <v>1452</v>
      </c>
      <c r="CD55" s="132" t="s">
        <v>417</v>
      </c>
      <c r="CE55" s="132" t="s">
        <v>1453</v>
      </c>
      <c r="CF55" s="132" t="s">
        <v>641</v>
      </c>
      <c r="CG55" s="132" t="s">
        <v>1124</v>
      </c>
      <c r="CH55" s="132" t="s">
        <v>419</v>
      </c>
      <c r="CI55" s="132" t="s">
        <v>1454</v>
      </c>
      <c r="CJ55" s="132" t="s">
        <v>643</v>
      </c>
      <c r="CK55" s="132" t="s">
        <v>1455</v>
      </c>
      <c r="CL55" s="132" t="s">
        <v>421</v>
      </c>
      <c r="CM55" s="132" t="s">
        <v>1456</v>
      </c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56" s="130" t="s">
        <v>1457</v>
      </c>
      <c r="D56" s="130" t="s">
        <v>1458</v>
      </c>
      <c r="E56" s="130" t="s">
        <v>1459</v>
      </c>
      <c r="F56" s="130" t="s">
        <v>1460</v>
      </c>
      <c r="H56" s="130" t="s">
        <v>378</v>
      </c>
      <c r="J56" s="130" t="s">
        <v>379</v>
      </c>
      <c r="K56" s="130" t="s">
        <v>1461</v>
      </c>
      <c r="L56" s="130" t="s">
        <v>1462</v>
      </c>
      <c r="M56" s="130" t="s">
        <v>1463</v>
      </c>
      <c r="N56" s="130" t="s">
        <v>379</v>
      </c>
      <c r="O56" s="130" t="s">
        <v>393</v>
      </c>
      <c r="P56" s="130" t="s">
        <v>840</v>
      </c>
      <c r="Q56" s="130" t="s">
        <v>841</v>
      </c>
      <c r="R56" s="130" t="s">
        <v>386</v>
      </c>
      <c r="S56" s="130" t="s">
        <v>522</v>
      </c>
      <c r="T56" s="130" t="s">
        <v>1313</v>
      </c>
      <c r="U56" s="130" t="s">
        <v>1313</v>
      </c>
      <c r="AK56" s="130" t="s">
        <v>379</v>
      </c>
      <c r="AL56" s="130" t="s">
        <v>388</v>
      </c>
      <c r="AM56" s="130" t="s">
        <v>379</v>
      </c>
      <c r="AN56" s="130" t="s">
        <v>383</v>
      </c>
      <c r="AO56" s="130" t="s">
        <v>1313</v>
      </c>
      <c r="AP56" s="130" t="s">
        <v>1314</v>
      </c>
      <c r="AQ56" s="130" t="s">
        <v>1285</v>
      </c>
      <c r="AR56" s="130" t="s">
        <v>1315</v>
      </c>
      <c r="AS56" s="130" t="s">
        <v>653</v>
      </c>
      <c r="AU56" s="130" t="s">
        <v>1462</v>
      </c>
      <c r="AV56" s="130" t="s">
        <v>411</v>
      </c>
      <c r="AW56" s="130" t="s">
        <v>657</v>
      </c>
      <c r="AX56" s="130" t="s">
        <v>396</v>
      </c>
      <c r="AY56" s="130" t="s">
        <v>1464</v>
      </c>
      <c r="AZ56" s="130" t="s">
        <v>398</v>
      </c>
      <c r="BA56" s="130" t="s">
        <v>1465</v>
      </c>
      <c r="BB56" s="130" t="s">
        <v>425</v>
      </c>
      <c r="BC56" s="130" t="s">
        <v>721</v>
      </c>
      <c r="BD56" s="130" t="s">
        <v>1319</v>
      </c>
      <c r="BE56" s="130" t="s">
        <v>459</v>
      </c>
      <c r="BF56" s="130" t="s">
        <v>876</v>
      </c>
      <c r="BG56" s="130" t="s">
        <v>439</v>
      </c>
      <c r="BH56" s="130" t="s">
        <v>630</v>
      </c>
      <c r="BI56" s="130" t="s">
        <v>1328</v>
      </c>
      <c r="BJ56" s="130" t="s">
        <v>1264</v>
      </c>
      <c r="BK56" s="130" t="s">
        <v>592</v>
      </c>
      <c r="BL56" s="130" t="s">
        <v>402</v>
      </c>
      <c r="BM56" s="130" t="s">
        <v>811</v>
      </c>
      <c r="BN56" s="130" t="s">
        <v>404</v>
      </c>
      <c r="BO56" s="130" t="s">
        <v>1239</v>
      </c>
      <c r="BP56" s="130" t="s">
        <v>406</v>
      </c>
      <c r="BQ56" s="130" t="s">
        <v>1466</v>
      </c>
      <c r="BR56" s="130" t="s">
        <v>408</v>
      </c>
      <c r="BS56" s="130" t="s">
        <v>1240</v>
      </c>
      <c r="BT56" s="130" t="s">
        <v>396</v>
      </c>
      <c r="BU56" s="130" t="s">
        <v>852</v>
      </c>
      <c r="BV56" s="130" t="s">
        <v>394</v>
      </c>
      <c r="BW56" s="130" t="s">
        <v>852</v>
      </c>
      <c r="BX56" s="130" t="s">
        <v>540</v>
      </c>
      <c r="BY56" s="130" t="s">
        <v>852</v>
      </c>
      <c r="BZ56" s="130" t="s">
        <v>868</v>
      </c>
      <c r="CA56" s="130" t="s">
        <v>856</v>
      </c>
      <c r="CB56" s="130" t="s">
        <v>415</v>
      </c>
      <c r="CC56" s="132" t="s">
        <v>1135</v>
      </c>
      <c r="CD56" s="132" t="s">
        <v>417</v>
      </c>
      <c r="CE56" s="132" t="s">
        <v>938</v>
      </c>
      <c r="CF56" s="132" t="s">
        <v>641</v>
      </c>
      <c r="CG56" s="132" t="s">
        <v>677</v>
      </c>
      <c r="CH56" s="132" t="s">
        <v>419</v>
      </c>
      <c r="CI56" s="132" t="s">
        <v>1467</v>
      </c>
      <c r="CJ56" s="132" t="s">
        <v>643</v>
      </c>
      <c r="CK56" s="132" t="s">
        <v>1183</v>
      </c>
      <c r="CL56" s="132" t="s">
        <v>421</v>
      </c>
      <c r="CM56" s="132" t="s">
        <v>1140</v>
      </c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546</v>
      </c>
      <c r="D57" s="130" t="s">
        <v>1468</v>
      </c>
      <c r="F57" s="130" t="s">
        <v>1306</v>
      </c>
      <c r="H57" s="130" t="s">
        <v>378</v>
      </c>
      <c r="J57" s="130" t="s">
        <v>379</v>
      </c>
      <c r="K57" s="130" t="s">
        <v>1469</v>
      </c>
      <c r="N57" s="130" t="s">
        <v>379</v>
      </c>
      <c r="S57" s="130" t="s">
        <v>522</v>
      </c>
      <c r="T57" s="130" t="s">
        <v>1313</v>
      </c>
      <c r="U57" s="130" t="s">
        <v>1313</v>
      </c>
      <c r="AK57" s="130" t="s">
        <v>379</v>
      </c>
      <c r="AL57" s="130" t="s">
        <v>388</v>
      </c>
      <c r="AM57" s="130" t="s">
        <v>379</v>
      </c>
      <c r="AN57" s="130" t="s">
        <v>383</v>
      </c>
      <c r="AO57" s="130" t="s">
        <v>1313</v>
      </c>
      <c r="AP57" s="130" t="s">
        <v>1314</v>
      </c>
      <c r="AQ57" s="130" t="s">
        <v>1285</v>
      </c>
      <c r="AR57" s="130" t="s">
        <v>1315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1470</v>
      </c>
      <c r="C58" s="130" t="s">
        <v>1471</v>
      </c>
      <c r="D58" s="130" t="s">
        <v>1472</v>
      </c>
      <c r="E58" s="130" t="s">
        <v>1473</v>
      </c>
      <c r="F58" s="130" t="s">
        <v>1474</v>
      </c>
      <c r="H58" s="130" t="s">
        <v>378</v>
      </c>
      <c r="J58" s="130" t="s">
        <v>379</v>
      </c>
      <c r="K58" s="130" t="s">
        <v>1461</v>
      </c>
      <c r="N58" s="130" t="s">
        <v>393</v>
      </c>
      <c r="O58" s="130" t="s">
        <v>431</v>
      </c>
      <c r="P58" s="130" t="s">
        <v>432</v>
      </c>
      <c r="Q58" s="130" t="s">
        <v>432</v>
      </c>
      <c r="R58" s="130" t="s">
        <v>386</v>
      </c>
      <c r="S58" s="130" t="s">
        <v>522</v>
      </c>
      <c r="T58" s="130" t="s">
        <v>1313</v>
      </c>
      <c r="U58" s="130" t="s">
        <v>1313</v>
      </c>
      <c r="AK58" s="130" t="s">
        <v>379</v>
      </c>
      <c r="AL58" s="130" t="s">
        <v>388</v>
      </c>
      <c r="AM58" s="130" t="s">
        <v>379</v>
      </c>
      <c r="AN58" s="130" t="s">
        <v>383</v>
      </c>
      <c r="AO58" s="130" t="s">
        <v>1313</v>
      </c>
      <c r="AP58" s="130" t="s">
        <v>1314</v>
      </c>
      <c r="AQ58" s="130" t="s">
        <v>1285</v>
      </c>
      <c r="AR58" s="130" t="s">
        <v>1315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1475</v>
      </c>
      <c r="C59" s="130" t="s">
        <v>1476</v>
      </c>
      <c r="D59" s="130" t="s">
        <v>1477</v>
      </c>
      <c r="E59" s="130" t="s">
        <v>1478</v>
      </c>
      <c r="F59" s="130" t="s">
        <v>1479</v>
      </c>
      <c r="H59" s="130" t="s">
        <v>378</v>
      </c>
      <c r="J59" s="130" t="s">
        <v>379</v>
      </c>
      <c r="K59" s="130" t="s">
        <v>1480</v>
      </c>
      <c r="N59" s="130" t="s">
        <v>393</v>
      </c>
      <c r="O59" s="130" t="s">
        <v>383</v>
      </c>
      <c r="P59" s="130" t="s">
        <v>384</v>
      </c>
      <c r="Q59" s="130" t="s">
        <v>385</v>
      </c>
      <c r="R59" s="130" t="s">
        <v>386</v>
      </c>
      <c r="S59" s="130" t="s">
        <v>522</v>
      </c>
      <c r="T59" s="130" t="s">
        <v>1313</v>
      </c>
      <c r="U59" s="130" t="s">
        <v>1313</v>
      </c>
      <c r="AK59" s="130" t="s">
        <v>379</v>
      </c>
      <c r="AL59" s="130" t="s">
        <v>388</v>
      </c>
      <c r="AM59" s="130" t="s">
        <v>379</v>
      </c>
      <c r="AN59" s="130" t="s">
        <v>383</v>
      </c>
      <c r="AO59" s="130" t="s">
        <v>1313</v>
      </c>
      <c r="AP59" s="130" t="s">
        <v>1314</v>
      </c>
      <c r="AQ59" s="130" t="s">
        <v>1285</v>
      </c>
      <c r="AR59" s="130" t="s">
        <v>1315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1481</v>
      </c>
      <c r="C60" s="130" t="s">
        <v>1482</v>
      </c>
      <c r="D60" s="130" t="s">
        <v>1483</v>
      </c>
      <c r="E60" s="130" t="s">
        <v>1484</v>
      </c>
      <c r="F60" s="130" t="s">
        <v>1485</v>
      </c>
      <c r="H60" s="130" t="s">
        <v>378</v>
      </c>
      <c r="J60" s="130" t="s">
        <v>379</v>
      </c>
      <c r="K60" s="130" t="s">
        <v>1426</v>
      </c>
      <c r="L60" s="130" t="s">
        <v>1486</v>
      </c>
      <c r="M60" s="130" t="s">
        <v>1487</v>
      </c>
      <c r="N60" s="130" t="s">
        <v>379</v>
      </c>
      <c r="O60" s="130" t="s">
        <v>476</v>
      </c>
      <c r="P60" s="130" t="s">
        <v>588</v>
      </c>
      <c r="Q60" s="130" t="s">
        <v>589</v>
      </c>
      <c r="R60" s="130" t="s">
        <v>386</v>
      </c>
      <c r="S60" s="130" t="s">
        <v>620</v>
      </c>
      <c r="T60" s="130" t="s">
        <v>1488</v>
      </c>
      <c r="U60" s="130" t="s">
        <v>1488</v>
      </c>
      <c r="AK60" s="130" t="s">
        <v>379</v>
      </c>
      <c r="AL60" s="130" t="s">
        <v>388</v>
      </c>
      <c r="AM60" s="130" t="s">
        <v>379</v>
      </c>
      <c r="AN60" s="130" t="s">
        <v>546</v>
      </c>
      <c r="AO60" s="130" t="s">
        <v>1488</v>
      </c>
      <c r="AP60" s="130" t="s">
        <v>1489</v>
      </c>
      <c r="AQ60" s="130" t="s">
        <v>391</v>
      </c>
      <c r="AR60" s="130" t="s">
        <v>1490</v>
      </c>
      <c r="AS60" s="130" t="s">
        <v>393</v>
      </c>
      <c r="AU60" s="130" t="s">
        <v>1486</v>
      </c>
      <c r="AV60" s="130" t="s">
        <v>394</v>
      </c>
      <c r="AW60" s="130" t="s">
        <v>395</v>
      </c>
      <c r="AX60" s="130" t="s">
        <v>623</v>
      </c>
      <c r="AY60" s="130" t="s">
        <v>395</v>
      </c>
      <c r="AZ60" s="130" t="s">
        <v>1162</v>
      </c>
      <c r="BA60" s="130" t="s">
        <v>1491</v>
      </c>
      <c r="BB60" s="130" t="s">
        <v>624</v>
      </c>
      <c r="BC60" s="130" t="s">
        <v>1492</v>
      </c>
      <c r="BD60" s="130" t="s">
        <v>411</v>
      </c>
      <c r="BE60" s="130" t="s">
        <v>1411</v>
      </c>
      <c r="BF60" s="130" t="s">
        <v>396</v>
      </c>
      <c r="BG60" s="130" t="s">
        <v>943</v>
      </c>
      <c r="BH60" s="130" t="s">
        <v>627</v>
      </c>
      <c r="BI60" s="130" t="s">
        <v>1493</v>
      </c>
      <c r="BJ60" s="130" t="s">
        <v>630</v>
      </c>
      <c r="BK60" s="130" t="s">
        <v>1010</v>
      </c>
      <c r="BL60" s="130" t="s">
        <v>872</v>
      </c>
      <c r="BM60" s="130" t="s">
        <v>1494</v>
      </c>
      <c r="BN60" s="130" t="s">
        <v>400</v>
      </c>
      <c r="BO60" s="130" t="s">
        <v>1495</v>
      </c>
      <c r="BP60" s="130" t="s">
        <v>402</v>
      </c>
      <c r="BQ60" s="130" t="s">
        <v>1496</v>
      </c>
      <c r="BR60" s="130" t="s">
        <v>406</v>
      </c>
      <c r="BS60" s="130" t="s">
        <v>1497</v>
      </c>
      <c r="BT60" s="130" t="s">
        <v>408</v>
      </c>
      <c r="BU60" s="130" t="s">
        <v>1062</v>
      </c>
      <c r="BV60" s="130" t="s">
        <v>396</v>
      </c>
      <c r="BW60" s="130" t="s">
        <v>687</v>
      </c>
      <c r="BX60" s="130" t="s">
        <v>415</v>
      </c>
      <c r="BY60" s="130" t="s">
        <v>1106</v>
      </c>
      <c r="BZ60" s="130" t="s">
        <v>413</v>
      </c>
      <c r="CA60" s="130" t="s">
        <v>689</v>
      </c>
      <c r="CB60" s="130" t="s">
        <v>419</v>
      </c>
      <c r="CC60" s="132" t="s">
        <v>1498</v>
      </c>
      <c r="CD60" s="132" t="s">
        <v>421</v>
      </c>
      <c r="CE60" s="132" t="s">
        <v>882</v>
      </c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1499</v>
      </c>
      <c r="C61" s="130" t="s">
        <v>1500</v>
      </c>
      <c r="D61" s="130" t="s">
        <v>641</v>
      </c>
      <c r="E61" s="130" t="s">
        <v>1189</v>
      </c>
      <c r="F61" s="130" t="s">
        <v>1460</v>
      </c>
      <c r="H61" s="130" t="s">
        <v>378</v>
      </c>
      <c r="J61" s="130" t="s">
        <v>379</v>
      </c>
      <c r="K61" s="130" t="s">
        <v>1461</v>
      </c>
      <c r="L61" s="130" t="s">
        <v>1501</v>
      </c>
      <c r="M61" s="130" t="s">
        <v>1200</v>
      </c>
      <c r="N61" s="130" t="s">
        <v>379</v>
      </c>
      <c r="O61" s="130" t="s">
        <v>476</v>
      </c>
      <c r="P61" s="130" t="s">
        <v>588</v>
      </c>
      <c r="Q61" s="130" t="s">
        <v>589</v>
      </c>
      <c r="R61" s="130" t="s">
        <v>386</v>
      </c>
      <c r="S61" s="130" t="s">
        <v>620</v>
      </c>
      <c r="T61" s="130" t="s">
        <v>1488</v>
      </c>
      <c r="U61" s="130" t="s">
        <v>1488</v>
      </c>
      <c r="AK61" s="130" t="s">
        <v>379</v>
      </c>
      <c r="AL61" s="130" t="s">
        <v>388</v>
      </c>
      <c r="AM61" s="130" t="s">
        <v>379</v>
      </c>
      <c r="AN61" s="130" t="s">
        <v>546</v>
      </c>
      <c r="AO61" s="130" t="s">
        <v>1488</v>
      </c>
      <c r="AP61" s="130" t="s">
        <v>1489</v>
      </c>
      <c r="AQ61" s="130" t="s">
        <v>391</v>
      </c>
      <c r="AR61" s="130" t="s">
        <v>1490</v>
      </c>
      <c r="AS61" s="130" t="s">
        <v>433</v>
      </c>
      <c r="AU61" s="130" t="s">
        <v>1501</v>
      </c>
      <c r="AV61" s="130" t="s">
        <v>394</v>
      </c>
      <c r="AW61" s="130" t="s">
        <v>395</v>
      </c>
      <c r="AX61" s="130" t="s">
        <v>623</v>
      </c>
      <c r="AY61" s="130" t="s">
        <v>395</v>
      </c>
      <c r="AZ61" s="130" t="s">
        <v>1162</v>
      </c>
      <c r="BA61" s="130" t="s">
        <v>1502</v>
      </c>
      <c r="BB61" s="130" t="s">
        <v>624</v>
      </c>
      <c r="BC61" s="130" t="s">
        <v>700</v>
      </c>
      <c r="BD61" s="130" t="s">
        <v>411</v>
      </c>
      <c r="BE61" s="130" t="s">
        <v>1503</v>
      </c>
      <c r="BF61" s="130" t="s">
        <v>396</v>
      </c>
      <c r="BG61" s="130" t="s">
        <v>1504</v>
      </c>
      <c r="BH61" s="130" t="s">
        <v>627</v>
      </c>
      <c r="BI61" s="130" t="s">
        <v>1505</v>
      </c>
      <c r="BJ61" s="130" t="s">
        <v>630</v>
      </c>
      <c r="BK61" s="130" t="s">
        <v>1506</v>
      </c>
      <c r="BL61" s="130" t="s">
        <v>872</v>
      </c>
      <c r="BM61" s="130" t="s">
        <v>1338</v>
      </c>
      <c r="BN61" s="130" t="s">
        <v>400</v>
      </c>
      <c r="BO61" s="130" t="s">
        <v>1507</v>
      </c>
      <c r="BP61" s="130" t="s">
        <v>402</v>
      </c>
      <c r="BQ61" s="130" t="s">
        <v>1508</v>
      </c>
      <c r="BR61" s="130" t="s">
        <v>406</v>
      </c>
      <c r="BS61" s="130" t="s">
        <v>1509</v>
      </c>
      <c r="BT61" s="130" t="s">
        <v>408</v>
      </c>
      <c r="BU61" s="130" t="s">
        <v>687</v>
      </c>
      <c r="BV61" s="130" t="s">
        <v>396</v>
      </c>
      <c r="BW61" s="130" t="s">
        <v>1510</v>
      </c>
      <c r="BX61" s="130" t="s">
        <v>415</v>
      </c>
      <c r="BY61" s="130" t="s">
        <v>1342</v>
      </c>
      <c r="BZ61" s="130" t="s">
        <v>413</v>
      </c>
      <c r="CA61" s="130" t="s">
        <v>645</v>
      </c>
      <c r="CB61" s="130" t="s">
        <v>419</v>
      </c>
      <c r="CC61" s="132" t="s">
        <v>882</v>
      </c>
      <c r="CD61" s="132" t="s">
        <v>421</v>
      </c>
      <c r="CE61" s="132" t="s">
        <v>1274</v>
      </c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1511</v>
      </c>
      <c r="C62" s="130" t="s">
        <v>1512</v>
      </c>
      <c r="D62" s="130" t="s">
        <v>1513</v>
      </c>
      <c r="E62" s="130" t="s">
        <v>649</v>
      </c>
      <c r="F62" s="130" t="s">
        <v>1101</v>
      </c>
      <c r="H62" s="130" t="s">
        <v>378</v>
      </c>
      <c r="J62" s="130" t="s">
        <v>379</v>
      </c>
      <c r="K62" s="130" t="s">
        <v>1469</v>
      </c>
      <c r="L62" s="130" t="s">
        <v>1514</v>
      </c>
      <c r="M62" s="130" t="s">
        <v>773</v>
      </c>
      <c r="N62" s="130" t="s">
        <v>379</v>
      </c>
      <c r="O62" s="130" t="s">
        <v>653</v>
      </c>
      <c r="P62" s="130" t="s">
        <v>654</v>
      </c>
      <c r="Q62" s="130" t="s">
        <v>655</v>
      </c>
      <c r="R62" s="130" t="s">
        <v>386</v>
      </c>
      <c r="S62" s="130" t="s">
        <v>620</v>
      </c>
      <c r="T62" s="130" t="s">
        <v>1488</v>
      </c>
      <c r="U62" s="130" t="s">
        <v>1488</v>
      </c>
      <c r="AK62" s="130" t="s">
        <v>379</v>
      </c>
      <c r="AL62" s="130" t="s">
        <v>388</v>
      </c>
      <c r="AM62" s="130" t="s">
        <v>379</v>
      </c>
      <c r="AN62" s="130" t="s">
        <v>546</v>
      </c>
      <c r="AO62" s="130" t="s">
        <v>1488</v>
      </c>
      <c r="AP62" s="130" t="s">
        <v>1489</v>
      </c>
      <c r="AQ62" s="130" t="s">
        <v>391</v>
      </c>
      <c r="AR62" s="130" t="s">
        <v>1490</v>
      </c>
      <c r="AS62" s="130" t="s">
        <v>389</v>
      </c>
      <c r="AU62" s="130" t="s">
        <v>1514</v>
      </c>
      <c r="AV62" s="130" t="s">
        <v>394</v>
      </c>
      <c r="AW62" s="130" t="s">
        <v>395</v>
      </c>
      <c r="AX62" s="130" t="s">
        <v>623</v>
      </c>
      <c r="AY62" s="130" t="s">
        <v>395</v>
      </c>
      <c r="AZ62" s="130" t="s">
        <v>1162</v>
      </c>
      <c r="BA62" s="130" t="s">
        <v>1515</v>
      </c>
      <c r="BB62" s="130" t="s">
        <v>624</v>
      </c>
      <c r="BC62" s="130" t="s">
        <v>1516</v>
      </c>
      <c r="BD62" s="130" t="s">
        <v>411</v>
      </c>
      <c r="BE62" s="130" t="s">
        <v>1503</v>
      </c>
      <c r="BF62" s="130" t="s">
        <v>396</v>
      </c>
      <c r="BG62" s="130" t="s">
        <v>1394</v>
      </c>
      <c r="BH62" s="130" t="s">
        <v>627</v>
      </c>
      <c r="BI62" s="130" t="s">
        <v>1320</v>
      </c>
      <c r="BJ62" s="130" t="s">
        <v>630</v>
      </c>
      <c r="BK62" s="130" t="s">
        <v>1517</v>
      </c>
      <c r="BL62" s="130" t="s">
        <v>872</v>
      </c>
      <c r="BM62" s="130" t="s">
        <v>634</v>
      </c>
      <c r="BN62" s="130" t="s">
        <v>400</v>
      </c>
      <c r="BO62" s="130" t="s">
        <v>663</v>
      </c>
      <c r="BP62" s="130" t="s">
        <v>402</v>
      </c>
      <c r="BQ62" s="130" t="s">
        <v>725</v>
      </c>
      <c r="BR62" s="130" t="s">
        <v>406</v>
      </c>
      <c r="BS62" s="130" t="s">
        <v>1237</v>
      </c>
      <c r="BT62" s="130" t="s">
        <v>408</v>
      </c>
      <c r="BU62" s="130" t="s">
        <v>689</v>
      </c>
      <c r="BV62" s="130" t="s">
        <v>396</v>
      </c>
      <c r="BW62" s="130" t="s">
        <v>1107</v>
      </c>
      <c r="BX62" s="130" t="s">
        <v>415</v>
      </c>
      <c r="BY62" s="130" t="s">
        <v>1518</v>
      </c>
      <c r="BZ62" s="130" t="s">
        <v>413</v>
      </c>
      <c r="CA62" s="130" t="s">
        <v>1519</v>
      </c>
      <c r="CB62" s="130" t="s">
        <v>419</v>
      </c>
      <c r="CC62" s="132" t="s">
        <v>1520</v>
      </c>
      <c r="CD62" s="132" t="s">
        <v>421</v>
      </c>
      <c r="CE62" s="132" t="s">
        <v>1521</v>
      </c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1286</v>
      </c>
      <c r="C63" s="130" t="s">
        <v>1522</v>
      </c>
      <c r="D63" s="130" t="s">
        <v>469</v>
      </c>
      <c r="E63" s="130" t="s">
        <v>1523</v>
      </c>
      <c r="F63" s="130" t="s">
        <v>1524</v>
      </c>
      <c r="H63" s="130" t="s">
        <v>378</v>
      </c>
      <c r="J63" s="130" t="s">
        <v>379</v>
      </c>
      <c r="K63" s="130" t="s">
        <v>1480</v>
      </c>
      <c r="L63" s="130" t="s">
        <v>1525</v>
      </c>
      <c r="M63" s="130" t="s">
        <v>733</v>
      </c>
      <c r="N63" s="130" t="s">
        <v>379</v>
      </c>
      <c r="O63" s="130" t="s">
        <v>389</v>
      </c>
      <c r="P63" s="130" t="s">
        <v>1013</v>
      </c>
      <c r="Q63" s="130" t="s">
        <v>1014</v>
      </c>
      <c r="R63" s="130" t="s">
        <v>386</v>
      </c>
      <c r="S63" s="130" t="s">
        <v>620</v>
      </c>
      <c r="T63" s="130" t="s">
        <v>1488</v>
      </c>
      <c r="U63" s="130" t="s">
        <v>1488</v>
      </c>
      <c r="AK63" s="130" t="s">
        <v>379</v>
      </c>
      <c r="AL63" s="130" t="s">
        <v>388</v>
      </c>
      <c r="AM63" s="130" t="s">
        <v>379</v>
      </c>
      <c r="AN63" s="130" t="s">
        <v>546</v>
      </c>
      <c r="AO63" s="130" t="s">
        <v>1488</v>
      </c>
      <c r="AP63" s="130" t="s">
        <v>1489</v>
      </c>
      <c r="AQ63" s="130" t="s">
        <v>391</v>
      </c>
      <c r="AR63" s="130" t="s">
        <v>1490</v>
      </c>
      <c r="AS63" s="130" t="s">
        <v>476</v>
      </c>
      <c r="AU63" s="130" t="s">
        <v>1525</v>
      </c>
      <c r="AV63" s="130" t="s">
        <v>394</v>
      </c>
      <c r="AW63" s="130" t="s">
        <v>395</v>
      </c>
      <c r="AX63" s="130" t="s">
        <v>623</v>
      </c>
      <c r="AY63" s="130" t="s">
        <v>395</v>
      </c>
      <c r="AZ63" s="130" t="s">
        <v>1162</v>
      </c>
      <c r="BA63" s="130" t="s">
        <v>1526</v>
      </c>
      <c r="BB63" s="130" t="s">
        <v>624</v>
      </c>
      <c r="BC63" s="130" t="s">
        <v>1527</v>
      </c>
      <c r="BD63" s="130" t="s">
        <v>411</v>
      </c>
      <c r="BE63" s="130" t="s">
        <v>1528</v>
      </c>
      <c r="BF63" s="130" t="s">
        <v>396</v>
      </c>
      <c r="BG63" s="130" t="s">
        <v>1529</v>
      </c>
      <c r="BH63" s="130" t="s">
        <v>627</v>
      </c>
      <c r="BI63" s="130" t="s">
        <v>1530</v>
      </c>
      <c r="BJ63" s="130" t="s">
        <v>630</v>
      </c>
      <c r="BK63" s="130" t="s">
        <v>765</v>
      </c>
      <c r="BL63" s="130" t="s">
        <v>872</v>
      </c>
      <c r="BM63" s="130" t="s">
        <v>1531</v>
      </c>
      <c r="BN63" s="130" t="s">
        <v>400</v>
      </c>
      <c r="BO63" s="130" t="s">
        <v>1083</v>
      </c>
      <c r="BP63" s="130" t="s">
        <v>402</v>
      </c>
      <c r="BQ63" s="130" t="s">
        <v>548</v>
      </c>
      <c r="BR63" s="130" t="s">
        <v>406</v>
      </c>
      <c r="BS63" s="130" t="s">
        <v>1361</v>
      </c>
      <c r="BT63" s="130" t="s">
        <v>408</v>
      </c>
      <c r="BU63" s="130" t="s">
        <v>617</v>
      </c>
      <c r="BV63" s="130" t="s">
        <v>396</v>
      </c>
      <c r="BW63" s="130" t="s">
        <v>1273</v>
      </c>
      <c r="BX63" s="130" t="s">
        <v>415</v>
      </c>
      <c r="BY63" s="130" t="s">
        <v>1519</v>
      </c>
      <c r="BZ63" s="130" t="s">
        <v>413</v>
      </c>
      <c r="CA63" s="130" t="s">
        <v>1532</v>
      </c>
      <c r="CB63" s="130" t="s">
        <v>419</v>
      </c>
      <c r="CC63" s="132" t="s">
        <v>1418</v>
      </c>
      <c r="CD63" s="132" t="s">
        <v>421</v>
      </c>
      <c r="CE63" s="132" t="s">
        <v>1533</v>
      </c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411</v>
      </c>
      <c r="C64" s="130" t="s">
        <v>1534</v>
      </c>
      <c r="D64" s="130" t="s">
        <v>1050</v>
      </c>
      <c r="E64" s="130" t="s">
        <v>1535</v>
      </c>
      <c r="F64" s="130" t="s">
        <v>1536</v>
      </c>
      <c r="H64" s="130" t="s">
        <v>378</v>
      </c>
      <c r="J64" s="130" t="s">
        <v>379</v>
      </c>
      <c r="K64" s="130" t="s">
        <v>1443</v>
      </c>
      <c r="L64" s="130" t="s">
        <v>1537</v>
      </c>
      <c r="M64" s="130" t="s">
        <v>1151</v>
      </c>
      <c r="N64" s="130" t="s">
        <v>379</v>
      </c>
      <c r="O64" s="130" t="s">
        <v>433</v>
      </c>
      <c r="P64" s="130" t="s">
        <v>498</v>
      </c>
      <c r="Q64" s="130" t="s">
        <v>499</v>
      </c>
      <c r="R64" s="130" t="s">
        <v>386</v>
      </c>
      <c r="S64" s="130" t="s">
        <v>620</v>
      </c>
      <c r="T64" s="130" t="s">
        <v>1488</v>
      </c>
      <c r="U64" s="130" t="s">
        <v>1488</v>
      </c>
      <c r="AK64" s="130" t="s">
        <v>379</v>
      </c>
      <c r="AL64" s="130" t="s">
        <v>388</v>
      </c>
      <c r="AM64" s="130" t="s">
        <v>379</v>
      </c>
      <c r="AN64" s="130" t="s">
        <v>546</v>
      </c>
      <c r="AO64" s="130" t="s">
        <v>1488</v>
      </c>
      <c r="AP64" s="130" t="s">
        <v>1489</v>
      </c>
      <c r="AQ64" s="130" t="s">
        <v>391</v>
      </c>
      <c r="AR64" s="130" t="s">
        <v>1490</v>
      </c>
      <c r="AS64" s="130" t="s">
        <v>383</v>
      </c>
      <c r="AU64" s="130" t="s">
        <v>1537</v>
      </c>
      <c r="AV64" s="130" t="s">
        <v>394</v>
      </c>
      <c r="AW64" s="130" t="s">
        <v>395</v>
      </c>
      <c r="AX64" s="130" t="s">
        <v>623</v>
      </c>
      <c r="AY64" s="130" t="s">
        <v>395</v>
      </c>
      <c r="AZ64" s="130" t="s">
        <v>1162</v>
      </c>
      <c r="BA64" s="130" t="s">
        <v>1538</v>
      </c>
      <c r="BB64" s="130" t="s">
        <v>624</v>
      </c>
      <c r="BC64" s="130" t="s">
        <v>1529</v>
      </c>
      <c r="BD64" s="130" t="s">
        <v>411</v>
      </c>
      <c r="BE64" s="130" t="s">
        <v>1194</v>
      </c>
      <c r="BF64" s="130" t="s">
        <v>396</v>
      </c>
      <c r="BG64" s="130" t="s">
        <v>1539</v>
      </c>
      <c r="BH64" s="130" t="s">
        <v>627</v>
      </c>
      <c r="BI64" s="130" t="s">
        <v>1540</v>
      </c>
      <c r="BJ64" s="130" t="s">
        <v>630</v>
      </c>
      <c r="BK64" s="130" t="s">
        <v>1196</v>
      </c>
      <c r="BL64" s="130" t="s">
        <v>872</v>
      </c>
      <c r="BM64" s="130" t="s">
        <v>1541</v>
      </c>
      <c r="BN64" s="130" t="s">
        <v>400</v>
      </c>
      <c r="BO64" s="130" t="s">
        <v>1542</v>
      </c>
      <c r="BP64" s="130" t="s">
        <v>402</v>
      </c>
      <c r="BQ64" s="130" t="s">
        <v>1543</v>
      </c>
      <c r="BR64" s="130" t="s">
        <v>406</v>
      </c>
      <c r="BS64" s="130" t="s">
        <v>1519</v>
      </c>
      <c r="BT64" s="130" t="s">
        <v>408</v>
      </c>
      <c r="BU64" s="130" t="s">
        <v>1544</v>
      </c>
      <c r="BV64" s="130" t="s">
        <v>396</v>
      </c>
      <c r="BW64" s="130" t="s">
        <v>709</v>
      </c>
      <c r="BX64" s="130" t="s">
        <v>415</v>
      </c>
      <c r="BY64" s="130" t="s">
        <v>1545</v>
      </c>
      <c r="BZ64" s="130" t="s">
        <v>413</v>
      </c>
      <c r="CA64" s="130" t="s">
        <v>1546</v>
      </c>
      <c r="CB64" s="130" t="s">
        <v>419</v>
      </c>
      <c r="CC64" s="132" t="s">
        <v>1547</v>
      </c>
      <c r="CD64" s="132" t="s">
        <v>421</v>
      </c>
      <c r="CE64" s="132" t="s">
        <v>1281</v>
      </c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1548</v>
      </c>
      <c r="C65" s="130" t="s">
        <v>1549</v>
      </c>
      <c r="D65" s="130" t="s">
        <v>1246</v>
      </c>
      <c r="E65" s="130" t="s">
        <v>1550</v>
      </c>
      <c r="F65" s="130" t="s">
        <v>1551</v>
      </c>
      <c r="H65" s="130" t="s">
        <v>378</v>
      </c>
      <c r="J65" s="130" t="s">
        <v>379</v>
      </c>
      <c r="K65" s="130" t="s">
        <v>1407</v>
      </c>
      <c r="L65" s="130" t="s">
        <v>1552</v>
      </c>
      <c r="M65" s="130" t="s">
        <v>1066</v>
      </c>
      <c r="N65" s="130" t="s">
        <v>379</v>
      </c>
      <c r="O65" s="130" t="s">
        <v>476</v>
      </c>
      <c r="P65" s="130" t="s">
        <v>588</v>
      </c>
      <c r="Q65" s="130" t="s">
        <v>589</v>
      </c>
      <c r="R65" s="130" t="s">
        <v>386</v>
      </c>
      <c r="S65" s="130" t="s">
        <v>620</v>
      </c>
      <c r="T65" s="130" t="s">
        <v>1488</v>
      </c>
      <c r="U65" s="130" t="s">
        <v>1488</v>
      </c>
      <c r="AK65" s="130" t="s">
        <v>379</v>
      </c>
      <c r="AL65" s="130" t="s">
        <v>388</v>
      </c>
      <c r="AM65" s="130" t="s">
        <v>379</v>
      </c>
      <c r="AN65" s="130" t="s">
        <v>546</v>
      </c>
      <c r="AO65" s="130" t="s">
        <v>1488</v>
      </c>
      <c r="AP65" s="130" t="s">
        <v>1489</v>
      </c>
      <c r="AQ65" s="130" t="s">
        <v>391</v>
      </c>
      <c r="AR65" s="130" t="s">
        <v>1490</v>
      </c>
      <c r="AS65" s="130" t="s">
        <v>522</v>
      </c>
      <c r="AU65" s="130" t="s">
        <v>1552</v>
      </c>
      <c r="AV65" s="130" t="s">
        <v>394</v>
      </c>
      <c r="AW65" s="130" t="s">
        <v>395</v>
      </c>
      <c r="AX65" s="130" t="s">
        <v>623</v>
      </c>
      <c r="AY65" s="130" t="s">
        <v>395</v>
      </c>
      <c r="AZ65" s="130" t="s">
        <v>1162</v>
      </c>
      <c r="BA65" s="130" t="s">
        <v>761</v>
      </c>
      <c r="BB65" s="130" t="s">
        <v>624</v>
      </c>
      <c r="BC65" s="130" t="s">
        <v>701</v>
      </c>
      <c r="BD65" s="130" t="s">
        <v>411</v>
      </c>
      <c r="BE65" s="130" t="s">
        <v>1194</v>
      </c>
      <c r="BF65" s="130" t="s">
        <v>396</v>
      </c>
      <c r="BG65" s="130" t="s">
        <v>1553</v>
      </c>
      <c r="BH65" s="130" t="s">
        <v>627</v>
      </c>
      <c r="BI65" s="130" t="s">
        <v>1554</v>
      </c>
      <c r="BJ65" s="130" t="s">
        <v>630</v>
      </c>
      <c r="BK65" s="130" t="s">
        <v>1555</v>
      </c>
      <c r="BL65" s="130" t="s">
        <v>872</v>
      </c>
      <c r="BM65" s="130" t="s">
        <v>1556</v>
      </c>
      <c r="BN65" s="130" t="s">
        <v>400</v>
      </c>
      <c r="BO65" s="130" t="s">
        <v>1557</v>
      </c>
      <c r="BP65" s="130" t="s">
        <v>402</v>
      </c>
      <c r="BQ65" s="130" t="s">
        <v>1149</v>
      </c>
      <c r="BR65" s="130" t="s">
        <v>406</v>
      </c>
      <c r="BS65" s="130" t="s">
        <v>1558</v>
      </c>
      <c r="BT65" s="130" t="s">
        <v>408</v>
      </c>
      <c r="BU65" s="130" t="s">
        <v>810</v>
      </c>
      <c r="BV65" s="130" t="s">
        <v>396</v>
      </c>
      <c r="BW65" s="130" t="s">
        <v>731</v>
      </c>
      <c r="BX65" s="130" t="s">
        <v>415</v>
      </c>
      <c r="BY65" s="130" t="s">
        <v>699</v>
      </c>
      <c r="BZ65" s="130" t="s">
        <v>413</v>
      </c>
      <c r="CA65" s="130" t="s">
        <v>895</v>
      </c>
      <c r="CB65" s="130" t="s">
        <v>419</v>
      </c>
      <c r="CC65" s="132" t="s">
        <v>1559</v>
      </c>
      <c r="CD65" s="132" t="s">
        <v>421</v>
      </c>
      <c r="CE65" s="132" t="s">
        <v>813</v>
      </c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1560</v>
      </c>
      <c r="C66" s="130" t="s">
        <v>1561</v>
      </c>
      <c r="D66" s="130" t="s">
        <v>404</v>
      </c>
      <c r="E66" s="130" t="s">
        <v>563</v>
      </c>
      <c r="F66" s="130" t="s">
        <v>1562</v>
      </c>
      <c r="H66" s="130" t="s">
        <v>378</v>
      </c>
      <c r="J66" s="130" t="s">
        <v>379</v>
      </c>
      <c r="K66" s="130" t="s">
        <v>1350</v>
      </c>
      <c r="L66" s="130" t="s">
        <v>1563</v>
      </c>
      <c r="M66" s="130" t="s">
        <v>1564</v>
      </c>
      <c r="N66" s="130" t="s">
        <v>379</v>
      </c>
      <c r="O66" s="130" t="s">
        <v>431</v>
      </c>
      <c r="P66" s="130" t="s">
        <v>432</v>
      </c>
      <c r="Q66" s="130" t="s">
        <v>432</v>
      </c>
      <c r="R66" s="130" t="s">
        <v>386</v>
      </c>
      <c r="S66" s="130" t="s">
        <v>620</v>
      </c>
      <c r="T66" s="130" t="s">
        <v>1488</v>
      </c>
      <c r="U66" s="130" t="s">
        <v>1488</v>
      </c>
      <c r="AK66" s="130" t="s">
        <v>379</v>
      </c>
      <c r="AL66" s="130" t="s">
        <v>388</v>
      </c>
      <c r="AM66" s="130" t="s">
        <v>379</v>
      </c>
      <c r="AN66" s="130" t="s">
        <v>546</v>
      </c>
      <c r="AO66" s="130" t="s">
        <v>1488</v>
      </c>
      <c r="AP66" s="130" t="s">
        <v>1489</v>
      </c>
      <c r="AQ66" s="130" t="s">
        <v>391</v>
      </c>
      <c r="AR66" s="130" t="s">
        <v>1490</v>
      </c>
      <c r="AS66" s="130" t="s">
        <v>546</v>
      </c>
      <c r="AU66" s="130" t="s">
        <v>1563</v>
      </c>
      <c r="AV66" s="130" t="s">
        <v>394</v>
      </c>
      <c r="AW66" s="130" t="s">
        <v>395</v>
      </c>
      <c r="AX66" s="130" t="s">
        <v>623</v>
      </c>
      <c r="AY66" s="130" t="s">
        <v>395</v>
      </c>
      <c r="AZ66" s="130" t="s">
        <v>1162</v>
      </c>
      <c r="BA66" s="130" t="s">
        <v>1393</v>
      </c>
      <c r="BB66" s="130" t="s">
        <v>624</v>
      </c>
      <c r="BC66" s="130" t="s">
        <v>1565</v>
      </c>
      <c r="BD66" s="130" t="s">
        <v>411</v>
      </c>
      <c r="BE66" s="130" t="s">
        <v>1566</v>
      </c>
      <c r="BF66" s="130" t="s">
        <v>396</v>
      </c>
      <c r="BG66" s="130" t="s">
        <v>1431</v>
      </c>
      <c r="BH66" s="130" t="s">
        <v>627</v>
      </c>
      <c r="BI66" s="130" t="s">
        <v>1567</v>
      </c>
      <c r="BJ66" s="130" t="s">
        <v>630</v>
      </c>
      <c r="BK66" s="130" t="s">
        <v>1568</v>
      </c>
      <c r="BL66" s="130" t="s">
        <v>872</v>
      </c>
      <c r="BM66" s="130" t="s">
        <v>725</v>
      </c>
      <c r="BN66" s="130" t="s">
        <v>400</v>
      </c>
      <c r="BO66" s="130" t="s">
        <v>1542</v>
      </c>
      <c r="BP66" s="130" t="s">
        <v>402</v>
      </c>
      <c r="BQ66" s="130" t="s">
        <v>1569</v>
      </c>
      <c r="BR66" s="130" t="s">
        <v>406</v>
      </c>
      <c r="BS66" s="130" t="s">
        <v>771</v>
      </c>
      <c r="BT66" s="130" t="s">
        <v>408</v>
      </c>
      <c r="BU66" s="130" t="s">
        <v>1570</v>
      </c>
      <c r="BV66" s="130" t="s">
        <v>396</v>
      </c>
      <c r="BW66" s="130" t="s">
        <v>1571</v>
      </c>
      <c r="BX66" s="130" t="s">
        <v>415</v>
      </c>
      <c r="BY66" s="130" t="s">
        <v>719</v>
      </c>
      <c r="BZ66" s="130" t="s">
        <v>413</v>
      </c>
      <c r="CA66" s="130" t="s">
        <v>1239</v>
      </c>
      <c r="CB66" s="130" t="s">
        <v>419</v>
      </c>
      <c r="CC66" s="132" t="s">
        <v>1240</v>
      </c>
      <c r="CD66" s="132" t="s">
        <v>421</v>
      </c>
      <c r="CE66" s="132" t="s">
        <v>1572</v>
      </c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784</v>
      </c>
      <c r="C67" s="130" t="s">
        <v>1573</v>
      </c>
      <c r="D67" s="130" t="s">
        <v>1574</v>
      </c>
      <c r="E67" s="130" t="s">
        <v>1575</v>
      </c>
      <c r="F67" s="130" t="s">
        <v>1576</v>
      </c>
      <c r="H67" s="130" t="s">
        <v>378</v>
      </c>
      <c r="J67" s="130" t="s">
        <v>379</v>
      </c>
      <c r="K67" s="130" t="s">
        <v>1371</v>
      </c>
      <c r="L67" s="130" t="s">
        <v>1577</v>
      </c>
      <c r="M67" s="130" t="s">
        <v>1093</v>
      </c>
      <c r="N67" s="130" t="s">
        <v>379</v>
      </c>
      <c r="O67" s="130" t="s">
        <v>1146</v>
      </c>
      <c r="P67" s="130" t="s">
        <v>1578</v>
      </c>
      <c r="Q67" s="130" t="s">
        <v>1579</v>
      </c>
      <c r="R67" s="130" t="s">
        <v>1580</v>
      </c>
      <c r="S67" s="130" t="s">
        <v>620</v>
      </c>
      <c r="T67" s="130" t="s">
        <v>1488</v>
      </c>
      <c r="U67" s="130" t="s">
        <v>1488</v>
      </c>
      <c r="AK67" s="130" t="s">
        <v>379</v>
      </c>
      <c r="AL67" s="130" t="s">
        <v>388</v>
      </c>
      <c r="AM67" s="130" t="s">
        <v>379</v>
      </c>
      <c r="AN67" s="130" t="s">
        <v>546</v>
      </c>
      <c r="AO67" s="130" t="s">
        <v>1488</v>
      </c>
      <c r="AP67" s="130" t="s">
        <v>1489</v>
      </c>
      <c r="AQ67" s="130" t="s">
        <v>391</v>
      </c>
      <c r="AR67" s="130" t="s">
        <v>1490</v>
      </c>
      <c r="AS67" s="130" t="s">
        <v>784</v>
      </c>
      <c r="AU67" s="130" t="s">
        <v>1577</v>
      </c>
      <c r="AV67" s="130" t="s">
        <v>394</v>
      </c>
      <c r="AW67" s="130" t="s">
        <v>395</v>
      </c>
      <c r="AX67" s="130" t="s">
        <v>623</v>
      </c>
      <c r="AY67" s="130" t="s">
        <v>395</v>
      </c>
      <c r="AZ67" s="130" t="s">
        <v>1162</v>
      </c>
      <c r="BA67" s="130" t="s">
        <v>628</v>
      </c>
      <c r="BB67" s="130" t="s">
        <v>624</v>
      </c>
      <c r="BC67" s="130" t="s">
        <v>1169</v>
      </c>
      <c r="BD67" s="130" t="s">
        <v>411</v>
      </c>
      <c r="BE67" s="130" t="s">
        <v>741</v>
      </c>
      <c r="BF67" s="130" t="s">
        <v>396</v>
      </c>
      <c r="BG67" s="130" t="s">
        <v>1581</v>
      </c>
      <c r="BH67" s="130" t="s">
        <v>627</v>
      </c>
      <c r="BI67" s="130" t="s">
        <v>1582</v>
      </c>
      <c r="BJ67" s="130" t="s">
        <v>630</v>
      </c>
      <c r="BK67" s="130" t="s">
        <v>1381</v>
      </c>
      <c r="BL67" s="130" t="s">
        <v>872</v>
      </c>
      <c r="BM67" s="130" t="s">
        <v>1583</v>
      </c>
      <c r="BN67" s="130" t="s">
        <v>400</v>
      </c>
      <c r="BO67" s="130" t="s">
        <v>1584</v>
      </c>
      <c r="BP67" s="130" t="s">
        <v>402</v>
      </c>
      <c r="BQ67" s="130" t="s">
        <v>1585</v>
      </c>
      <c r="BR67" s="130" t="s">
        <v>406</v>
      </c>
      <c r="BS67" s="130" t="s">
        <v>1586</v>
      </c>
      <c r="BT67" s="130" t="s">
        <v>408</v>
      </c>
      <c r="BU67" s="130" t="s">
        <v>1587</v>
      </c>
      <c r="BV67" s="130" t="s">
        <v>396</v>
      </c>
      <c r="BW67" s="130" t="s">
        <v>958</v>
      </c>
      <c r="BX67" s="130" t="s">
        <v>415</v>
      </c>
      <c r="BY67" s="130" t="s">
        <v>1421</v>
      </c>
      <c r="BZ67" s="130" t="s">
        <v>413</v>
      </c>
      <c r="CA67" s="130" t="s">
        <v>1588</v>
      </c>
      <c r="CB67" s="130" t="s">
        <v>419</v>
      </c>
      <c r="CC67" s="132" t="s">
        <v>429</v>
      </c>
      <c r="CD67" s="132" t="s">
        <v>421</v>
      </c>
      <c r="CE67" s="132" t="s">
        <v>1179</v>
      </c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1319</v>
      </c>
      <c r="C68" s="130" t="s">
        <v>1589</v>
      </c>
      <c r="D68" s="130" t="s">
        <v>624</v>
      </c>
      <c r="E68" s="130" t="s">
        <v>1590</v>
      </c>
      <c r="F68" s="130" t="s">
        <v>1591</v>
      </c>
      <c r="H68" s="130" t="s">
        <v>378</v>
      </c>
      <c r="J68" s="130" t="s">
        <v>379</v>
      </c>
      <c r="K68" s="130" t="s">
        <v>1389</v>
      </c>
      <c r="L68" s="130" t="s">
        <v>1592</v>
      </c>
      <c r="M68" s="130" t="s">
        <v>1593</v>
      </c>
      <c r="N68" s="130" t="s">
        <v>389</v>
      </c>
      <c r="O68" s="130" t="s">
        <v>389</v>
      </c>
      <c r="P68" s="130" t="s">
        <v>1013</v>
      </c>
      <c r="Q68" s="130" t="s">
        <v>1014</v>
      </c>
      <c r="R68" s="130" t="s">
        <v>386</v>
      </c>
      <c r="S68" s="130" t="s">
        <v>620</v>
      </c>
      <c r="T68" s="130" t="s">
        <v>1488</v>
      </c>
      <c r="U68" s="130" t="s">
        <v>1488</v>
      </c>
      <c r="AK68" s="130" t="s">
        <v>379</v>
      </c>
      <c r="AL68" s="130" t="s">
        <v>388</v>
      </c>
      <c r="AM68" s="130" t="s">
        <v>379</v>
      </c>
      <c r="AN68" s="130" t="s">
        <v>546</v>
      </c>
      <c r="AO68" s="130" t="s">
        <v>1488</v>
      </c>
      <c r="AP68" s="130" t="s">
        <v>1489</v>
      </c>
      <c r="AQ68" s="130" t="s">
        <v>391</v>
      </c>
      <c r="AR68" s="130" t="s">
        <v>1490</v>
      </c>
      <c r="AU68" s="130" t="s">
        <v>1592</v>
      </c>
      <c r="AV68" s="130" t="s">
        <v>394</v>
      </c>
      <c r="AW68" s="130" t="s">
        <v>1594</v>
      </c>
      <c r="AX68" s="130" t="s">
        <v>623</v>
      </c>
      <c r="AY68" s="130" t="s">
        <v>1594</v>
      </c>
      <c r="AZ68" s="130" t="s">
        <v>1162</v>
      </c>
      <c r="BA68" s="130" t="s">
        <v>1595</v>
      </c>
      <c r="BB68" s="130" t="s">
        <v>624</v>
      </c>
      <c r="BC68" s="130" t="s">
        <v>1596</v>
      </c>
      <c r="BD68" s="130" t="s">
        <v>411</v>
      </c>
      <c r="BE68" s="130" t="s">
        <v>1597</v>
      </c>
      <c r="BF68" s="130" t="s">
        <v>396</v>
      </c>
      <c r="BG68" s="130" t="s">
        <v>1598</v>
      </c>
      <c r="BH68" s="130" t="s">
        <v>627</v>
      </c>
      <c r="BI68" s="130" t="s">
        <v>1599</v>
      </c>
      <c r="BJ68" s="130" t="s">
        <v>630</v>
      </c>
      <c r="BK68" s="130" t="s">
        <v>1600</v>
      </c>
      <c r="BL68" s="130" t="s">
        <v>872</v>
      </c>
      <c r="BM68" s="130" t="s">
        <v>1601</v>
      </c>
      <c r="BN68" s="130" t="s">
        <v>400</v>
      </c>
      <c r="BO68" s="130" t="s">
        <v>1602</v>
      </c>
      <c r="BP68" s="130" t="s">
        <v>402</v>
      </c>
      <c r="BQ68" s="130" t="s">
        <v>1603</v>
      </c>
      <c r="BR68" s="130" t="s">
        <v>406</v>
      </c>
      <c r="BS68" s="130" t="s">
        <v>1604</v>
      </c>
      <c r="BT68" s="130" t="s">
        <v>408</v>
      </c>
      <c r="BU68" s="130" t="s">
        <v>1605</v>
      </c>
      <c r="BV68" s="130" t="s">
        <v>396</v>
      </c>
      <c r="BW68" s="130" t="s">
        <v>1606</v>
      </c>
      <c r="BX68" s="130" t="s">
        <v>415</v>
      </c>
      <c r="BY68" s="130" t="s">
        <v>1607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866</v>
      </c>
      <c r="D69" s="130" t="s">
        <v>643</v>
      </c>
      <c r="E69" s="130" t="s">
        <v>1608</v>
      </c>
      <c r="F69" s="130" t="s">
        <v>1609</v>
      </c>
      <c r="H69" s="130" t="s">
        <v>378</v>
      </c>
      <c r="J69" s="130" t="s">
        <v>379</v>
      </c>
      <c r="K69" s="130" t="s">
        <v>1332</v>
      </c>
      <c r="N69" s="130" t="s">
        <v>393</v>
      </c>
      <c r="O69" s="130" t="s">
        <v>393</v>
      </c>
      <c r="P69" s="130" t="s">
        <v>840</v>
      </c>
      <c r="Q69" s="130" t="s">
        <v>841</v>
      </c>
      <c r="R69" s="130" t="s">
        <v>386</v>
      </c>
      <c r="S69" s="130" t="s">
        <v>620</v>
      </c>
      <c r="T69" s="130" t="s">
        <v>1488</v>
      </c>
      <c r="U69" s="130" t="s">
        <v>1488</v>
      </c>
      <c r="AK69" s="130" t="s">
        <v>842</v>
      </c>
      <c r="AL69" s="130" t="s">
        <v>388</v>
      </c>
      <c r="AM69" s="130" t="s">
        <v>379</v>
      </c>
      <c r="AN69" s="130" t="s">
        <v>546</v>
      </c>
      <c r="AO69" s="130" t="s">
        <v>1488</v>
      </c>
      <c r="AP69" s="130" t="s">
        <v>1489</v>
      </c>
      <c r="AQ69" s="130" t="s">
        <v>391</v>
      </c>
      <c r="AR69" s="130" t="s">
        <v>1490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675</v>
      </c>
      <c r="C70" s="130" t="s">
        <v>1610</v>
      </c>
      <c r="D70" s="130" t="s">
        <v>546</v>
      </c>
      <c r="E70" s="130" t="s">
        <v>1611</v>
      </c>
      <c r="F70" s="130" t="s">
        <v>1612</v>
      </c>
      <c r="H70" s="130" t="s">
        <v>378</v>
      </c>
      <c r="J70" s="130" t="s">
        <v>379</v>
      </c>
      <c r="K70" s="130" t="s">
        <v>738</v>
      </c>
      <c r="L70" s="130" t="s">
        <v>1613</v>
      </c>
      <c r="M70" s="130" t="s">
        <v>772</v>
      </c>
      <c r="N70" s="130" t="s">
        <v>379</v>
      </c>
      <c r="O70" s="130" t="s">
        <v>653</v>
      </c>
      <c r="P70" s="130" t="s">
        <v>654</v>
      </c>
      <c r="Q70" s="130" t="s">
        <v>655</v>
      </c>
      <c r="R70" s="130" t="s">
        <v>386</v>
      </c>
      <c r="S70" s="130" t="s">
        <v>476</v>
      </c>
      <c r="T70" s="130" t="s">
        <v>1614</v>
      </c>
      <c r="U70" s="130" t="s">
        <v>1614</v>
      </c>
      <c r="AK70" s="130" t="s">
        <v>379</v>
      </c>
      <c r="AL70" s="130" t="s">
        <v>388</v>
      </c>
      <c r="AM70" s="130" t="s">
        <v>379</v>
      </c>
      <c r="AN70" s="130" t="s">
        <v>653</v>
      </c>
      <c r="AO70" s="130" t="s">
        <v>1614</v>
      </c>
      <c r="AP70" s="130" t="s">
        <v>1615</v>
      </c>
      <c r="AQ70" s="130" t="s">
        <v>391</v>
      </c>
      <c r="AR70" s="130" t="s">
        <v>1616</v>
      </c>
      <c r="AS70" s="130" t="s">
        <v>393</v>
      </c>
      <c r="AU70" s="130" t="s">
        <v>1613</v>
      </c>
      <c r="AV70" s="130" t="s">
        <v>413</v>
      </c>
      <c r="AW70" s="130" t="s">
        <v>966</v>
      </c>
      <c r="AX70" s="130" t="s">
        <v>491</v>
      </c>
      <c r="AY70" s="130" t="s">
        <v>1617</v>
      </c>
      <c r="AZ70" s="130" t="s">
        <v>396</v>
      </c>
      <c r="BA70" s="130" t="s">
        <v>1515</v>
      </c>
      <c r="BB70" s="130" t="s">
        <v>627</v>
      </c>
      <c r="BC70" s="130" t="s">
        <v>1618</v>
      </c>
      <c r="BD70" s="130" t="s">
        <v>425</v>
      </c>
      <c r="BE70" s="130" t="s">
        <v>1446</v>
      </c>
      <c r="BF70" s="130" t="s">
        <v>630</v>
      </c>
      <c r="BG70" s="130" t="s">
        <v>1619</v>
      </c>
      <c r="BH70" s="130" t="s">
        <v>1264</v>
      </c>
      <c r="BI70" s="130" t="s">
        <v>1620</v>
      </c>
      <c r="BJ70" s="130" t="s">
        <v>402</v>
      </c>
      <c r="BK70" s="130" t="s">
        <v>1621</v>
      </c>
      <c r="BL70" s="130" t="s">
        <v>406</v>
      </c>
      <c r="BM70" s="130" t="s">
        <v>1622</v>
      </c>
      <c r="BN70" s="130" t="s">
        <v>408</v>
      </c>
      <c r="BO70" s="130" t="s">
        <v>1623</v>
      </c>
      <c r="BP70" s="130" t="s">
        <v>396</v>
      </c>
      <c r="BQ70" s="130" t="s">
        <v>1340</v>
      </c>
      <c r="BR70" s="130" t="s">
        <v>623</v>
      </c>
      <c r="BS70" s="130" t="s">
        <v>1340</v>
      </c>
      <c r="BT70" s="130" t="s">
        <v>868</v>
      </c>
      <c r="BU70" s="130" t="s">
        <v>705</v>
      </c>
      <c r="BV70" s="130" t="s">
        <v>417</v>
      </c>
      <c r="BW70" s="130" t="s">
        <v>882</v>
      </c>
      <c r="BX70" s="130" t="s">
        <v>641</v>
      </c>
      <c r="BY70" s="130" t="s">
        <v>1624</v>
      </c>
      <c r="BZ70" s="130" t="s">
        <v>419</v>
      </c>
      <c r="CA70" s="130" t="s">
        <v>1382</v>
      </c>
      <c r="CB70" s="130" t="s">
        <v>421</v>
      </c>
      <c r="CC70" s="132" t="s">
        <v>1259</v>
      </c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1625</v>
      </c>
      <c r="C71" s="130" t="s">
        <v>1626</v>
      </c>
      <c r="D71" s="130" t="s">
        <v>561</v>
      </c>
      <c r="E71" s="130" t="s">
        <v>1627</v>
      </c>
      <c r="F71" s="130" t="s">
        <v>1628</v>
      </c>
      <c r="H71" s="130" t="s">
        <v>378</v>
      </c>
      <c r="J71" s="130" t="s">
        <v>379</v>
      </c>
      <c r="K71" s="130" t="s">
        <v>519</v>
      </c>
      <c r="L71" s="130" t="s">
        <v>1629</v>
      </c>
      <c r="M71" s="130" t="s">
        <v>1630</v>
      </c>
      <c r="N71" s="130" t="s">
        <v>379</v>
      </c>
      <c r="O71" s="130" t="s">
        <v>389</v>
      </c>
      <c r="P71" s="130" t="s">
        <v>1013</v>
      </c>
      <c r="Q71" s="130" t="s">
        <v>1014</v>
      </c>
      <c r="R71" s="130" t="s">
        <v>386</v>
      </c>
      <c r="S71" s="130" t="s">
        <v>476</v>
      </c>
      <c r="T71" s="130" t="s">
        <v>1614</v>
      </c>
      <c r="U71" s="130" t="s">
        <v>1614</v>
      </c>
      <c r="AK71" s="130" t="s">
        <v>379</v>
      </c>
      <c r="AL71" s="130" t="s">
        <v>388</v>
      </c>
      <c r="AM71" s="130" t="s">
        <v>379</v>
      </c>
      <c r="AN71" s="130" t="s">
        <v>653</v>
      </c>
      <c r="AO71" s="130" t="s">
        <v>1614</v>
      </c>
      <c r="AP71" s="130" t="s">
        <v>1615</v>
      </c>
      <c r="AQ71" s="130" t="s">
        <v>391</v>
      </c>
      <c r="AR71" s="130" t="s">
        <v>1616</v>
      </c>
      <c r="AS71" s="130" t="s">
        <v>433</v>
      </c>
      <c r="AU71" s="130" t="s">
        <v>1629</v>
      </c>
      <c r="AV71" s="130" t="s">
        <v>413</v>
      </c>
      <c r="AW71" s="130" t="s">
        <v>869</v>
      </c>
      <c r="AX71" s="130" t="s">
        <v>491</v>
      </c>
      <c r="AY71" s="130" t="s">
        <v>1631</v>
      </c>
      <c r="AZ71" s="130" t="s">
        <v>396</v>
      </c>
      <c r="BA71" s="130" t="s">
        <v>1632</v>
      </c>
      <c r="BB71" s="130" t="s">
        <v>627</v>
      </c>
      <c r="BC71" s="130" t="s">
        <v>1633</v>
      </c>
      <c r="BD71" s="130" t="s">
        <v>425</v>
      </c>
      <c r="BE71" s="130" t="s">
        <v>992</v>
      </c>
      <c r="BF71" s="130" t="s">
        <v>630</v>
      </c>
      <c r="BG71" s="130" t="s">
        <v>1634</v>
      </c>
      <c r="BH71" s="130" t="s">
        <v>1264</v>
      </c>
      <c r="BI71" s="130" t="s">
        <v>1635</v>
      </c>
      <c r="BJ71" s="130" t="s">
        <v>402</v>
      </c>
      <c r="BK71" s="130" t="s">
        <v>547</v>
      </c>
      <c r="BL71" s="130" t="s">
        <v>406</v>
      </c>
      <c r="BM71" s="130" t="s">
        <v>1508</v>
      </c>
      <c r="BN71" s="130" t="s">
        <v>408</v>
      </c>
      <c r="BO71" s="130" t="s">
        <v>1196</v>
      </c>
      <c r="BP71" s="130" t="s">
        <v>396</v>
      </c>
      <c r="BQ71" s="130" t="s">
        <v>903</v>
      </c>
      <c r="BR71" s="130" t="s">
        <v>623</v>
      </c>
      <c r="BS71" s="130" t="s">
        <v>903</v>
      </c>
      <c r="BT71" s="130" t="s">
        <v>868</v>
      </c>
      <c r="BU71" s="130" t="s">
        <v>670</v>
      </c>
      <c r="BV71" s="130" t="s">
        <v>417</v>
      </c>
      <c r="BW71" s="130" t="s">
        <v>506</v>
      </c>
      <c r="BX71" s="130" t="s">
        <v>641</v>
      </c>
      <c r="BY71" s="130" t="s">
        <v>1636</v>
      </c>
      <c r="BZ71" s="130" t="s">
        <v>419</v>
      </c>
      <c r="CA71" s="130" t="s">
        <v>1259</v>
      </c>
      <c r="CB71" s="130" t="s">
        <v>421</v>
      </c>
      <c r="CC71" s="132" t="s">
        <v>1637</v>
      </c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891</v>
      </c>
      <c r="C72" s="130" t="s">
        <v>1638</v>
      </c>
      <c r="D72" s="130" t="s">
        <v>1548</v>
      </c>
      <c r="E72" s="130" t="s">
        <v>755</v>
      </c>
      <c r="F72" s="130" t="s">
        <v>1639</v>
      </c>
      <c r="H72" s="130" t="s">
        <v>378</v>
      </c>
      <c r="J72" s="130" t="s">
        <v>379</v>
      </c>
      <c r="K72" s="130" t="s">
        <v>543</v>
      </c>
      <c r="L72" s="130" t="s">
        <v>1640</v>
      </c>
      <c r="M72" s="130" t="s">
        <v>1352</v>
      </c>
      <c r="N72" s="130" t="s">
        <v>379</v>
      </c>
      <c r="O72" s="130" t="s">
        <v>546</v>
      </c>
      <c r="P72" s="130" t="s">
        <v>759</v>
      </c>
      <c r="Q72" s="130" t="s">
        <v>760</v>
      </c>
      <c r="R72" s="130" t="s">
        <v>386</v>
      </c>
      <c r="S72" s="130" t="s">
        <v>476</v>
      </c>
      <c r="T72" s="130" t="s">
        <v>1614</v>
      </c>
      <c r="U72" s="130" t="s">
        <v>1614</v>
      </c>
      <c r="AK72" s="130" t="s">
        <v>379</v>
      </c>
      <c r="AL72" s="130" t="s">
        <v>388</v>
      </c>
      <c r="AM72" s="130" t="s">
        <v>379</v>
      </c>
      <c r="AN72" s="130" t="s">
        <v>653</v>
      </c>
      <c r="AO72" s="130" t="s">
        <v>1614</v>
      </c>
      <c r="AP72" s="130" t="s">
        <v>1615</v>
      </c>
      <c r="AQ72" s="130" t="s">
        <v>391</v>
      </c>
      <c r="AR72" s="130" t="s">
        <v>1616</v>
      </c>
      <c r="AS72" s="130" t="s">
        <v>389</v>
      </c>
      <c r="AU72" s="130" t="s">
        <v>1640</v>
      </c>
      <c r="AV72" s="130" t="s">
        <v>413</v>
      </c>
      <c r="AW72" s="130" t="s">
        <v>1251</v>
      </c>
      <c r="AX72" s="130" t="s">
        <v>491</v>
      </c>
      <c r="AY72" s="130" t="s">
        <v>1641</v>
      </c>
      <c r="AZ72" s="130" t="s">
        <v>396</v>
      </c>
      <c r="BA72" s="130" t="s">
        <v>1642</v>
      </c>
      <c r="BB72" s="130" t="s">
        <v>627</v>
      </c>
      <c r="BC72" s="130" t="s">
        <v>740</v>
      </c>
      <c r="BD72" s="130" t="s">
        <v>425</v>
      </c>
      <c r="BE72" s="130" t="s">
        <v>1643</v>
      </c>
      <c r="BF72" s="130" t="s">
        <v>630</v>
      </c>
      <c r="BG72" s="130" t="s">
        <v>900</v>
      </c>
      <c r="BH72" s="130" t="s">
        <v>1264</v>
      </c>
      <c r="BI72" s="130" t="s">
        <v>502</v>
      </c>
      <c r="BJ72" s="130" t="s">
        <v>402</v>
      </c>
      <c r="BK72" s="130" t="s">
        <v>1644</v>
      </c>
      <c r="BL72" s="130" t="s">
        <v>406</v>
      </c>
      <c r="BM72" s="130" t="s">
        <v>1645</v>
      </c>
      <c r="BN72" s="130" t="s">
        <v>408</v>
      </c>
      <c r="BO72" s="130" t="s">
        <v>568</v>
      </c>
      <c r="BP72" s="130" t="s">
        <v>396</v>
      </c>
      <c r="BQ72" s="130" t="s">
        <v>1557</v>
      </c>
      <c r="BR72" s="130" t="s">
        <v>623</v>
      </c>
      <c r="BS72" s="130" t="s">
        <v>1557</v>
      </c>
      <c r="BT72" s="130" t="s">
        <v>868</v>
      </c>
      <c r="BU72" s="130" t="s">
        <v>1258</v>
      </c>
      <c r="BV72" s="130" t="s">
        <v>417</v>
      </c>
      <c r="BW72" s="130" t="s">
        <v>461</v>
      </c>
      <c r="BX72" s="130" t="s">
        <v>641</v>
      </c>
      <c r="BY72" s="130" t="s">
        <v>952</v>
      </c>
      <c r="BZ72" s="130" t="s">
        <v>419</v>
      </c>
      <c r="CA72" s="130" t="s">
        <v>416</v>
      </c>
      <c r="CB72" s="130" t="s">
        <v>421</v>
      </c>
      <c r="CC72" s="132" t="s">
        <v>1204</v>
      </c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1264</v>
      </c>
      <c r="C73" s="130" t="s">
        <v>1646</v>
      </c>
      <c r="D73" s="130" t="s">
        <v>1647</v>
      </c>
      <c r="E73" s="130" t="s">
        <v>1648</v>
      </c>
      <c r="F73" s="130" t="s">
        <v>1649</v>
      </c>
      <c r="H73" s="130" t="s">
        <v>378</v>
      </c>
      <c r="J73" s="130" t="s">
        <v>379</v>
      </c>
      <c r="K73" s="130" t="s">
        <v>847</v>
      </c>
      <c r="L73" s="130" t="s">
        <v>1650</v>
      </c>
      <c r="M73" s="130" t="s">
        <v>973</v>
      </c>
      <c r="N73" s="130" t="s">
        <v>379</v>
      </c>
      <c r="O73" s="130" t="s">
        <v>393</v>
      </c>
      <c r="P73" s="130" t="s">
        <v>840</v>
      </c>
      <c r="Q73" s="130" t="s">
        <v>841</v>
      </c>
      <c r="R73" s="130" t="s">
        <v>386</v>
      </c>
      <c r="S73" s="130" t="s">
        <v>476</v>
      </c>
      <c r="T73" s="130" t="s">
        <v>1614</v>
      </c>
      <c r="U73" s="130" t="s">
        <v>1614</v>
      </c>
      <c r="AK73" s="130" t="s">
        <v>379</v>
      </c>
      <c r="AL73" s="130" t="s">
        <v>388</v>
      </c>
      <c r="AM73" s="130" t="s">
        <v>379</v>
      </c>
      <c r="AN73" s="130" t="s">
        <v>653</v>
      </c>
      <c r="AO73" s="130" t="s">
        <v>1614</v>
      </c>
      <c r="AP73" s="130" t="s">
        <v>1615</v>
      </c>
      <c r="AQ73" s="130" t="s">
        <v>391</v>
      </c>
      <c r="AR73" s="130" t="s">
        <v>1616</v>
      </c>
      <c r="AS73" s="130" t="s">
        <v>476</v>
      </c>
      <c r="AU73" s="130" t="s">
        <v>1650</v>
      </c>
      <c r="AV73" s="130" t="s">
        <v>413</v>
      </c>
      <c r="AW73" s="130" t="s">
        <v>1651</v>
      </c>
      <c r="AX73" s="130" t="s">
        <v>491</v>
      </c>
      <c r="AY73" s="130" t="s">
        <v>625</v>
      </c>
      <c r="AZ73" s="130" t="s">
        <v>396</v>
      </c>
      <c r="BA73" s="130" t="s">
        <v>1336</v>
      </c>
      <c r="BB73" s="130" t="s">
        <v>627</v>
      </c>
      <c r="BC73" s="130" t="s">
        <v>1652</v>
      </c>
      <c r="BD73" s="130" t="s">
        <v>425</v>
      </c>
      <c r="BE73" s="130" t="s">
        <v>1060</v>
      </c>
      <c r="BF73" s="130" t="s">
        <v>630</v>
      </c>
      <c r="BG73" s="130" t="s">
        <v>1653</v>
      </c>
      <c r="BH73" s="130" t="s">
        <v>1264</v>
      </c>
      <c r="BI73" s="130" t="s">
        <v>1644</v>
      </c>
      <c r="BJ73" s="130" t="s">
        <v>402</v>
      </c>
      <c r="BK73" s="130" t="s">
        <v>637</v>
      </c>
      <c r="BL73" s="130" t="s">
        <v>406</v>
      </c>
      <c r="BM73" s="130" t="s">
        <v>503</v>
      </c>
      <c r="BN73" s="130" t="s">
        <v>408</v>
      </c>
      <c r="BO73" s="130" t="s">
        <v>1342</v>
      </c>
      <c r="BP73" s="130" t="s">
        <v>396</v>
      </c>
      <c r="BQ73" s="130" t="s">
        <v>1654</v>
      </c>
      <c r="BR73" s="130" t="s">
        <v>623</v>
      </c>
      <c r="BS73" s="130" t="s">
        <v>1654</v>
      </c>
      <c r="BT73" s="130" t="s">
        <v>868</v>
      </c>
      <c r="BU73" s="130" t="s">
        <v>1655</v>
      </c>
      <c r="BV73" s="130" t="s">
        <v>417</v>
      </c>
      <c r="BW73" s="130" t="s">
        <v>1656</v>
      </c>
      <c r="BX73" s="130" t="s">
        <v>641</v>
      </c>
      <c r="BY73" s="130" t="s">
        <v>483</v>
      </c>
      <c r="BZ73" s="130" t="s">
        <v>419</v>
      </c>
      <c r="CA73" s="130" t="s">
        <v>1657</v>
      </c>
      <c r="CB73" s="130" t="s">
        <v>421</v>
      </c>
      <c r="CC73" s="132" t="s">
        <v>442</v>
      </c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859</v>
      </c>
      <c r="C74" s="130" t="s">
        <v>1658</v>
      </c>
      <c r="D74" s="130" t="s">
        <v>1659</v>
      </c>
      <c r="E74" s="130" t="s">
        <v>1212</v>
      </c>
      <c r="F74" s="130" t="s">
        <v>1660</v>
      </c>
      <c r="H74" s="130" t="s">
        <v>378</v>
      </c>
      <c r="J74" s="130" t="s">
        <v>379</v>
      </c>
      <c r="K74" s="130" t="s">
        <v>565</v>
      </c>
      <c r="L74" s="130" t="s">
        <v>1661</v>
      </c>
      <c r="M74" s="130" t="s">
        <v>1662</v>
      </c>
      <c r="N74" s="130" t="s">
        <v>379</v>
      </c>
      <c r="O74" s="130" t="s">
        <v>546</v>
      </c>
      <c r="P74" s="130" t="s">
        <v>759</v>
      </c>
      <c r="Q74" s="130" t="s">
        <v>760</v>
      </c>
      <c r="R74" s="130" t="s">
        <v>386</v>
      </c>
      <c r="S74" s="130" t="s">
        <v>476</v>
      </c>
      <c r="T74" s="130" t="s">
        <v>1614</v>
      </c>
      <c r="U74" s="130" t="s">
        <v>1614</v>
      </c>
      <c r="AK74" s="130" t="s">
        <v>379</v>
      </c>
      <c r="AL74" s="130" t="s">
        <v>388</v>
      </c>
      <c r="AM74" s="130" t="s">
        <v>379</v>
      </c>
      <c r="AN74" s="130" t="s">
        <v>653</v>
      </c>
      <c r="AO74" s="130" t="s">
        <v>1614</v>
      </c>
      <c r="AP74" s="130" t="s">
        <v>1615</v>
      </c>
      <c r="AQ74" s="130" t="s">
        <v>391</v>
      </c>
      <c r="AR74" s="130" t="s">
        <v>1616</v>
      </c>
      <c r="AS74" s="130" t="s">
        <v>383</v>
      </c>
      <c r="AU74" s="130" t="s">
        <v>1661</v>
      </c>
      <c r="AV74" s="130" t="s">
        <v>413</v>
      </c>
      <c r="AW74" s="130" t="s">
        <v>1663</v>
      </c>
      <c r="AX74" s="130" t="s">
        <v>491</v>
      </c>
      <c r="AY74" s="130" t="s">
        <v>1617</v>
      </c>
      <c r="AZ74" s="130" t="s">
        <v>396</v>
      </c>
      <c r="BA74" s="130" t="s">
        <v>897</v>
      </c>
      <c r="BB74" s="130" t="s">
        <v>627</v>
      </c>
      <c r="BC74" s="130" t="s">
        <v>1664</v>
      </c>
      <c r="BD74" s="130" t="s">
        <v>425</v>
      </c>
      <c r="BE74" s="130" t="s">
        <v>1665</v>
      </c>
      <c r="BF74" s="130" t="s">
        <v>630</v>
      </c>
      <c r="BG74" s="130" t="s">
        <v>1061</v>
      </c>
      <c r="BH74" s="130" t="s">
        <v>1264</v>
      </c>
      <c r="BI74" s="130" t="s">
        <v>1666</v>
      </c>
      <c r="BJ74" s="130" t="s">
        <v>402</v>
      </c>
      <c r="BK74" s="130" t="s">
        <v>1541</v>
      </c>
      <c r="BL74" s="130" t="s">
        <v>406</v>
      </c>
      <c r="BM74" s="130" t="s">
        <v>1667</v>
      </c>
      <c r="BN74" s="130" t="s">
        <v>408</v>
      </c>
      <c r="BO74" s="130" t="s">
        <v>1668</v>
      </c>
      <c r="BP74" s="130" t="s">
        <v>396</v>
      </c>
      <c r="BQ74" s="130" t="s">
        <v>1498</v>
      </c>
      <c r="BR74" s="130" t="s">
        <v>623</v>
      </c>
      <c r="BS74" s="130" t="s">
        <v>1498</v>
      </c>
      <c r="BT74" s="130" t="s">
        <v>868</v>
      </c>
      <c r="BU74" s="130" t="s">
        <v>1669</v>
      </c>
      <c r="BV74" s="130" t="s">
        <v>417</v>
      </c>
      <c r="BW74" s="130" t="s">
        <v>1670</v>
      </c>
      <c r="BX74" s="130" t="s">
        <v>641</v>
      </c>
      <c r="BY74" s="130" t="s">
        <v>1671</v>
      </c>
      <c r="BZ74" s="130" t="s">
        <v>419</v>
      </c>
      <c r="CA74" s="130" t="s">
        <v>420</v>
      </c>
      <c r="CB74" s="130" t="s">
        <v>421</v>
      </c>
      <c r="CC74" s="132" t="s">
        <v>1281</v>
      </c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1162</v>
      </c>
      <c r="C75" s="130" t="s">
        <v>1672</v>
      </c>
      <c r="D75" s="130" t="s">
        <v>476</v>
      </c>
      <c r="E75" s="130" t="s">
        <v>1008</v>
      </c>
      <c r="F75" s="130" t="s">
        <v>1673</v>
      </c>
      <c r="H75" s="130" t="s">
        <v>378</v>
      </c>
      <c r="J75" s="130" t="s">
        <v>379</v>
      </c>
      <c r="K75" s="130" t="s">
        <v>380</v>
      </c>
      <c r="L75" s="130" t="s">
        <v>1674</v>
      </c>
      <c r="M75" s="130" t="s">
        <v>1675</v>
      </c>
      <c r="N75" s="130" t="s">
        <v>379</v>
      </c>
      <c r="O75" s="130" t="s">
        <v>389</v>
      </c>
      <c r="P75" s="130" t="s">
        <v>1013</v>
      </c>
      <c r="Q75" s="130" t="s">
        <v>1014</v>
      </c>
      <c r="R75" s="130" t="s">
        <v>386</v>
      </c>
      <c r="S75" s="130" t="s">
        <v>476</v>
      </c>
      <c r="T75" s="130" t="s">
        <v>1614</v>
      </c>
      <c r="U75" s="130" t="s">
        <v>1614</v>
      </c>
      <c r="AK75" s="130" t="s">
        <v>379</v>
      </c>
      <c r="AL75" s="130" t="s">
        <v>388</v>
      </c>
      <c r="AM75" s="130" t="s">
        <v>379</v>
      </c>
      <c r="AN75" s="130" t="s">
        <v>653</v>
      </c>
      <c r="AO75" s="130" t="s">
        <v>1614</v>
      </c>
      <c r="AP75" s="130" t="s">
        <v>1615</v>
      </c>
      <c r="AQ75" s="130" t="s">
        <v>391</v>
      </c>
      <c r="AR75" s="130" t="s">
        <v>1616</v>
      </c>
      <c r="AS75" s="130" t="s">
        <v>522</v>
      </c>
      <c r="AU75" s="130" t="s">
        <v>1674</v>
      </c>
      <c r="AV75" s="130" t="s">
        <v>413</v>
      </c>
      <c r="AW75" s="130" t="s">
        <v>1676</v>
      </c>
      <c r="AX75" s="130" t="s">
        <v>491</v>
      </c>
      <c r="AY75" s="130" t="s">
        <v>1677</v>
      </c>
      <c r="AZ75" s="130" t="s">
        <v>396</v>
      </c>
      <c r="BA75" s="130" t="s">
        <v>1678</v>
      </c>
      <c r="BB75" s="130" t="s">
        <v>627</v>
      </c>
      <c r="BC75" s="130" t="s">
        <v>1679</v>
      </c>
      <c r="BD75" s="130" t="s">
        <v>425</v>
      </c>
      <c r="BE75" s="130" t="s">
        <v>873</v>
      </c>
      <c r="BF75" s="130" t="s">
        <v>630</v>
      </c>
      <c r="BG75" s="130" t="s">
        <v>1680</v>
      </c>
      <c r="BH75" s="130" t="s">
        <v>1264</v>
      </c>
      <c r="BI75" s="130" t="s">
        <v>1681</v>
      </c>
      <c r="BJ75" s="130" t="s">
        <v>402</v>
      </c>
      <c r="BK75" s="130" t="s">
        <v>687</v>
      </c>
      <c r="BL75" s="130" t="s">
        <v>406</v>
      </c>
      <c r="BM75" s="130" t="s">
        <v>1682</v>
      </c>
      <c r="BN75" s="130" t="s">
        <v>408</v>
      </c>
      <c r="BO75" s="130" t="s">
        <v>1498</v>
      </c>
      <c r="BP75" s="130" t="s">
        <v>396</v>
      </c>
      <c r="BQ75" s="130" t="s">
        <v>1683</v>
      </c>
      <c r="BR75" s="130" t="s">
        <v>623</v>
      </c>
      <c r="BS75" s="130" t="s">
        <v>1683</v>
      </c>
      <c r="BT75" s="130" t="s">
        <v>868</v>
      </c>
      <c r="BU75" s="130" t="s">
        <v>1684</v>
      </c>
      <c r="BV75" s="130" t="s">
        <v>417</v>
      </c>
      <c r="BW75" s="130" t="s">
        <v>932</v>
      </c>
      <c r="BX75" s="130" t="s">
        <v>641</v>
      </c>
      <c r="BY75" s="130" t="s">
        <v>1685</v>
      </c>
      <c r="BZ75" s="130" t="s">
        <v>419</v>
      </c>
      <c r="CA75" s="130" t="s">
        <v>1686</v>
      </c>
      <c r="CB75" s="130" t="s">
        <v>421</v>
      </c>
      <c r="CC75" s="132" t="s">
        <v>1687</v>
      </c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1688</v>
      </c>
      <c r="C76" s="130" t="s">
        <v>1689</v>
      </c>
      <c r="D76" s="130" t="s">
        <v>1690</v>
      </c>
      <c r="E76" s="130" t="s">
        <v>1691</v>
      </c>
      <c r="F76" s="130" t="s">
        <v>1692</v>
      </c>
      <c r="H76" s="130" t="s">
        <v>378</v>
      </c>
      <c r="J76" s="130" t="s">
        <v>379</v>
      </c>
      <c r="K76" s="130" t="s">
        <v>460</v>
      </c>
      <c r="L76" s="130" t="s">
        <v>1693</v>
      </c>
      <c r="M76" s="130" t="s">
        <v>1694</v>
      </c>
      <c r="N76" s="130" t="s">
        <v>379</v>
      </c>
      <c r="O76" s="130" t="s">
        <v>618</v>
      </c>
      <c r="P76" s="130" t="s">
        <v>1695</v>
      </c>
      <c r="Q76" s="130" t="s">
        <v>1696</v>
      </c>
      <c r="R76" s="130" t="s">
        <v>1580</v>
      </c>
      <c r="S76" s="130" t="s">
        <v>476</v>
      </c>
      <c r="T76" s="130" t="s">
        <v>1614</v>
      </c>
      <c r="U76" s="130" t="s">
        <v>1614</v>
      </c>
      <c r="AK76" s="130" t="s">
        <v>379</v>
      </c>
      <c r="AL76" s="130" t="s">
        <v>388</v>
      </c>
      <c r="AM76" s="130" t="s">
        <v>379</v>
      </c>
      <c r="AN76" s="130" t="s">
        <v>653</v>
      </c>
      <c r="AO76" s="130" t="s">
        <v>1614</v>
      </c>
      <c r="AP76" s="130" t="s">
        <v>1615</v>
      </c>
      <c r="AQ76" s="130" t="s">
        <v>391</v>
      </c>
      <c r="AR76" s="130" t="s">
        <v>1616</v>
      </c>
      <c r="AS76" s="130" t="s">
        <v>546</v>
      </c>
      <c r="AU76" s="130" t="s">
        <v>1693</v>
      </c>
      <c r="AV76" s="130" t="s">
        <v>413</v>
      </c>
      <c r="AW76" s="130" t="s">
        <v>1104</v>
      </c>
      <c r="AX76" s="130" t="s">
        <v>491</v>
      </c>
      <c r="AY76" s="130" t="s">
        <v>1697</v>
      </c>
      <c r="AZ76" s="130" t="s">
        <v>396</v>
      </c>
      <c r="BA76" s="130" t="s">
        <v>1698</v>
      </c>
      <c r="BB76" s="130" t="s">
        <v>627</v>
      </c>
      <c r="BC76" s="130" t="s">
        <v>1699</v>
      </c>
      <c r="BD76" s="130" t="s">
        <v>425</v>
      </c>
      <c r="BE76" s="130" t="s">
        <v>1036</v>
      </c>
      <c r="BF76" s="130" t="s">
        <v>630</v>
      </c>
      <c r="BG76" s="130" t="s">
        <v>1700</v>
      </c>
      <c r="BH76" s="130" t="s">
        <v>1264</v>
      </c>
      <c r="BI76" s="130" t="s">
        <v>1701</v>
      </c>
      <c r="BJ76" s="130" t="s">
        <v>402</v>
      </c>
      <c r="BK76" s="130" t="s">
        <v>1341</v>
      </c>
      <c r="BL76" s="130" t="s">
        <v>406</v>
      </c>
      <c r="BM76" s="130" t="s">
        <v>1702</v>
      </c>
      <c r="BN76" s="130" t="s">
        <v>408</v>
      </c>
      <c r="BO76" s="130" t="s">
        <v>1703</v>
      </c>
      <c r="BP76" s="130" t="s">
        <v>396</v>
      </c>
      <c r="BQ76" s="130" t="s">
        <v>1584</v>
      </c>
      <c r="BR76" s="130" t="s">
        <v>623</v>
      </c>
      <c r="BS76" s="130" t="s">
        <v>1584</v>
      </c>
      <c r="BT76" s="130" t="s">
        <v>868</v>
      </c>
      <c r="BU76" s="130" t="s">
        <v>1704</v>
      </c>
      <c r="BV76" s="130" t="s">
        <v>417</v>
      </c>
      <c r="BW76" s="130" t="s">
        <v>1705</v>
      </c>
      <c r="BX76" s="130" t="s">
        <v>641</v>
      </c>
      <c r="BY76" s="130" t="s">
        <v>1281</v>
      </c>
      <c r="BZ76" s="130" t="s">
        <v>419</v>
      </c>
      <c r="CA76" s="130" t="s">
        <v>570</v>
      </c>
      <c r="CB76" s="130" t="s">
        <v>421</v>
      </c>
      <c r="CC76" s="132" t="s">
        <v>1706</v>
      </c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630</v>
      </c>
      <c r="C77" s="130" t="s">
        <v>1707</v>
      </c>
      <c r="D77" s="130" t="s">
        <v>392</v>
      </c>
      <c r="E77" s="130" t="s">
        <v>1708</v>
      </c>
      <c r="F77" s="130" t="s">
        <v>1709</v>
      </c>
      <c r="H77" s="130" t="s">
        <v>378</v>
      </c>
      <c r="J77" s="130" t="s">
        <v>379</v>
      </c>
      <c r="K77" s="130" t="s">
        <v>650</v>
      </c>
      <c r="L77" s="130" t="s">
        <v>1710</v>
      </c>
      <c r="M77" s="130" t="s">
        <v>1134</v>
      </c>
      <c r="N77" s="130" t="s">
        <v>379</v>
      </c>
      <c r="O77" s="130" t="s">
        <v>389</v>
      </c>
      <c r="P77" s="130" t="s">
        <v>1013</v>
      </c>
      <c r="Q77" s="130" t="s">
        <v>1014</v>
      </c>
      <c r="R77" s="130" t="s">
        <v>386</v>
      </c>
      <c r="S77" s="130" t="s">
        <v>476</v>
      </c>
      <c r="T77" s="130" t="s">
        <v>1614</v>
      </c>
      <c r="U77" s="130" t="s">
        <v>1614</v>
      </c>
      <c r="AK77" s="130" t="s">
        <v>379</v>
      </c>
      <c r="AL77" s="130" t="s">
        <v>388</v>
      </c>
      <c r="AM77" s="130" t="s">
        <v>379</v>
      </c>
      <c r="AN77" s="130" t="s">
        <v>653</v>
      </c>
      <c r="AO77" s="130" t="s">
        <v>1614</v>
      </c>
      <c r="AP77" s="130" t="s">
        <v>1615</v>
      </c>
      <c r="AQ77" s="130" t="s">
        <v>391</v>
      </c>
      <c r="AR77" s="130" t="s">
        <v>1616</v>
      </c>
      <c r="AS77" s="130" t="s">
        <v>784</v>
      </c>
      <c r="AU77" s="130" t="s">
        <v>1710</v>
      </c>
      <c r="AV77" s="130" t="s">
        <v>413</v>
      </c>
      <c r="AW77" s="130" t="s">
        <v>1711</v>
      </c>
      <c r="AX77" s="130" t="s">
        <v>491</v>
      </c>
      <c r="AY77" s="130" t="s">
        <v>1697</v>
      </c>
      <c r="AZ77" s="130" t="s">
        <v>396</v>
      </c>
      <c r="BA77" s="130" t="s">
        <v>1293</v>
      </c>
      <c r="BB77" s="130" t="s">
        <v>627</v>
      </c>
      <c r="BC77" s="130" t="s">
        <v>992</v>
      </c>
      <c r="BD77" s="130" t="s">
        <v>425</v>
      </c>
      <c r="BE77" s="130" t="s">
        <v>1712</v>
      </c>
      <c r="BF77" s="130" t="s">
        <v>630</v>
      </c>
      <c r="BG77" s="130" t="s">
        <v>723</v>
      </c>
      <c r="BH77" s="130" t="s">
        <v>1264</v>
      </c>
      <c r="BI77" s="130" t="s">
        <v>1713</v>
      </c>
      <c r="BJ77" s="130" t="s">
        <v>402</v>
      </c>
      <c r="BK77" s="130" t="s">
        <v>1714</v>
      </c>
      <c r="BL77" s="130" t="s">
        <v>406</v>
      </c>
      <c r="BM77" s="130" t="s">
        <v>617</v>
      </c>
      <c r="BN77" s="130" t="s">
        <v>408</v>
      </c>
      <c r="BO77" s="130" t="s">
        <v>1715</v>
      </c>
      <c r="BP77" s="130" t="s">
        <v>396</v>
      </c>
      <c r="BQ77" s="130" t="s">
        <v>692</v>
      </c>
      <c r="BR77" s="130" t="s">
        <v>623</v>
      </c>
      <c r="BS77" s="130" t="s">
        <v>692</v>
      </c>
      <c r="BT77" s="130" t="s">
        <v>868</v>
      </c>
      <c r="BU77" s="130" t="s">
        <v>1716</v>
      </c>
      <c r="BV77" s="130" t="s">
        <v>417</v>
      </c>
      <c r="BW77" s="130" t="s">
        <v>1717</v>
      </c>
      <c r="BX77" s="130" t="s">
        <v>641</v>
      </c>
      <c r="BY77" s="130" t="s">
        <v>1000</v>
      </c>
      <c r="BZ77" s="130" t="s">
        <v>419</v>
      </c>
      <c r="CA77" s="130" t="s">
        <v>1706</v>
      </c>
      <c r="CB77" s="130" t="s">
        <v>421</v>
      </c>
      <c r="CC77" s="132" t="s">
        <v>1436</v>
      </c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1718</v>
      </c>
      <c r="C78" s="130" t="s">
        <v>1719</v>
      </c>
      <c r="D78" s="130" t="s">
        <v>817</v>
      </c>
      <c r="E78" s="130" t="s">
        <v>1720</v>
      </c>
      <c r="F78" s="130" t="s">
        <v>1721</v>
      </c>
      <c r="H78" s="130" t="s">
        <v>378</v>
      </c>
      <c r="J78" s="130" t="s">
        <v>379</v>
      </c>
      <c r="K78" s="130" t="s">
        <v>453</v>
      </c>
      <c r="L78" s="130" t="s">
        <v>1012</v>
      </c>
      <c r="M78" s="130" t="s">
        <v>1722</v>
      </c>
      <c r="N78" s="130" t="s">
        <v>379</v>
      </c>
      <c r="O78" s="130" t="s">
        <v>389</v>
      </c>
      <c r="P78" s="130" t="s">
        <v>1013</v>
      </c>
      <c r="Q78" s="130" t="s">
        <v>1014</v>
      </c>
      <c r="R78" s="130" t="s">
        <v>386</v>
      </c>
      <c r="S78" s="130" t="s">
        <v>476</v>
      </c>
      <c r="T78" s="130" t="s">
        <v>1614</v>
      </c>
      <c r="U78" s="130" t="s">
        <v>1614</v>
      </c>
      <c r="AK78" s="130" t="s">
        <v>379</v>
      </c>
      <c r="AL78" s="130" t="s">
        <v>388</v>
      </c>
      <c r="AM78" s="130" t="s">
        <v>379</v>
      </c>
      <c r="AN78" s="130" t="s">
        <v>653</v>
      </c>
      <c r="AO78" s="130" t="s">
        <v>1614</v>
      </c>
      <c r="AP78" s="130" t="s">
        <v>1615</v>
      </c>
      <c r="AQ78" s="130" t="s">
        <v>391</v>
      </c>
      <c r="AR78" s="130" t="s">
        <v>1616</v>
      </c>
      <c r="AS78" s="130" t="s">
        <v>653</v>
      </c>
      <c r="AU78" s="130" t="s">
        <v>1012</v>
      </c>
      <c r="AV78" s="130" t="s">
        <v>413</v>
      </c>
      <c r="AW78" s="130" t="s">
        <v>1127</v>
      </c>
      <c r="AX78" s="130" t="s">
        <v>491</v>
      </c>
      <c r="AY78" s="130" t="s">
        <v>1723</v>
      </c>
      <c r="AZ78" s="130" t="s">
        <v>396</v>
      </c>
      <c r="BA78" s="130" t="s">
        <v>894</v>
      </c>
      <c r="BB78" s="130" t="s">
        <v>627</v>
      </c>
      <c r="BC78" s="130" t="s">
        <v>629</v>
      </c>
      <c r="BD78" s="130" t="s">
        <v>425</v>
      </c>
      <c r="BE78" s="130" t="s">
        <v>1270</v>
      </c>
      <c r="BF78" s="130" t="s">
        <v>630</v>
      </c>
      <c r="BG78" s="130" t="s">
        <v>1555</v>
      </c>
      <c r="BH78" s="130" t="s">
        <v>1264</v>
      </c>
      <c r="BI78" s="130" t="s">
        <v>1724</v>
      </c>
      <c r="BJ78" s="130" t="s">
        <v>402</v>
      </c>
      <c r="BK78" s="130" t="s">
        <v>1583</v>
      </c>
      <c r="BL78" s="130" t="s">
        <v>406</v>
      </c>
      <c r="BM78" s="130" t="s">
        <v>1274</v>
      </c>
      <c r="BN78" s="130" t="s">
        <v>408</v>
      </c>
      <c r="BO78" s="130" t="s">
        <v>1202</v>
      </c>
      <c r="BP78" s="130" t="s">
        <v>396</v>
      </c>
      <c r="BQ78" s="130" t="s">
        <v>1018</v>
      </c>
      <c r="BR78" s="130" t="s">
        <v>623</v>
      </c>
      <c r="BS78" s="130" t="s">
        <v>1018</v>
      </c>
      <c r="BT78" s="130" t="s">
        <v>868</v>
      </c>
      <c r="BU78" s="130" t="s">
        <v>1725</v>
      </c>
      <c r="BV78" s="130" t="s">
        <v>417</v>
      </c>
      <c r="BW78" s="130" t="s">
        <v>976</v>
      </c>
      <c r="BX78" s="130" t="s">
        <v>641</v>
      </c>
      <c r="BY78" s="130" t="s">
        <v>1726</v>
      </c>
      <c r="BZ78" s="130" t="s">
        <v>419</v>
      </c>
      <c r="CA78" s="130" t="s">
        <v>1727</v>
      </c>
      <c r="CB78" s="130" t="s">
        <v>421</v>
      </c>
      <c r="CC78" s="132" t="s">
        <v>1728</v>
      </c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1729</v>
      </c>
      <c r="C79" s="130" t="s">
        <v>1730</v>
      </c>
      <c r="D79" s="130" t="s">
        <v>872</v>
      </c>
      <c r="E79" s="130" t="s">
        <v>1731</v>
      </c>
      <c r="F79" s="130" t="s">
        <v>1732</v>
      </c>
      <c r="H79" s="130" t="s">
        <v>378</v>
      </c>
      <c r="J79" s="130" t="s">
        <v>379</v>
      </c>
      <c r="K79" s="130" t="s">
        <v>473</v>
      </c>
      <c r="L79" s="130" t="s">
        <v>1733</v>
      </c>
      <c r="M79" s="130" t="s">
        <v>1734</v>
      </c>
      <c r="N79" s="130" t="s">
        <v>379</v>
      </c>
      <c r="O79" s="130" t="s">
        <v>431</v>
      </c>
      <c r="P79" s="130" t="s">
        <v>432</v>
      </c>
      <c r="Q79" s="130" t="s">
        <v>432</v>
      </c>
      <c r="R79" s="130" t="s">
        <v>386</v>
      </c>
      <c r="S79" s="130" t="s">
        <v>476</v>
      </c>
      <c r="T79" s="130" t="s">
        <v>1614</v>
      </c>
      <c r="U79" s="130" t="s">
        <v>1614</v>
      </c>
      <c r="AK79" s="130" t="s">
        <v>379</v>
      </c>
      <c r="AL79" s="130" t="s">
        <v>388</v>
      </c>
      <c r="AM79" s="130" t="s">
        <v>379</v>
      </c>
      <c r="AN79" s="130" t="s">
        <v>653</v>
      </c>
      <c r="AO79" s="130" t="s">
        <v>1614</v>
      </c>
      <c r="AP79" s="130" t="s">
        <v>1615</v>
      </c>
      <c r="AQ79" s="130" t="s">
        <v>391</v>
      </c>
      <c r="AR79" s="130" t="s">
        <v>1616</v>
      </c>
      <c r="AS79" s="130" t="s">
        <v>618</v>
      </c>
      <c r="AU79" s="130" t="s">
        <v>1733</v>
      </c>
      <c r="AV79" s="130" t="s">
        <v>413</v>
      </c>
      <c r="AW79" s="130" t="s">
        <v>1735</v>
      </c>
      <c r="AX79" s="130" t="s">
        <v>491</v>
      </c>
      <c r="AY79" s="130" t="s">
        <v>1336</v>
      </c>
      <c r="AZ79" s="130" t="s">
        <v>396</v>
      </c>
      <c r="BA79" s="130" t="s">
        <v>1394</v>
      </c>
      <c r="BB79" s="130" t="s">
        <v>627</v>
      </c>
      <c r="BC79" s="130" t="s">
        <v>567</v>
      </c>
      <c r="BD79" s="130" t="s">
        <v>425</v>
      </c>
      <c r="BE79" s="130" t="s">
        <v>1736</v>
      </c>
      <c r="BF79" s="130" t="s">
        <v>630</v>
      </c>
      <c r="BG79" s="130" t="s">
        <v>924</v>
      </c>
      <c r="BH79" s="130" t="s">
        <v>1264</v>
      </c>
      <c r="BI79" s="130" t="s">
        <v>1737</v>
      </c>
      <c r="BJ79" s="130" t="s">
        <v>402</v>
      </c>
      <c r="BK79" s="130" t="s">
        <v>770</v>
      </c>
      <c r="BL79" s="130" t="s">
        <v>406</v>
      </c>
      <c r="BM79" s="130" t="s">
        <v>1738</v>
      </c>
      <c r="BN79" s="130" t="s">
        <v>408</v>
      </c>
      <c r="BO79" s="130" t="s">
        <v>1018</v>
      </c>
      <c r="BP79" s="130" t="s">
        <v>396</v>
      </c>
      <c r="BQ79" s="130" t="s">
        <v>483</v>
      </c>
      <c r="BR79" s="130" t="s">
        <v>623</v>
      </c>
      <c r="BS79" s="130" t="s">
        <v>483</v>
      </c>
      <c r="BT79" s="130" t="s">
        <v>868</v>
      </c>
      <c r="BU79" s="130" t="s">
        <v>1739</v>
      </c>
      <c r="BV79" s="130" t="s">
        <v>417</v>
      </c>
      <c r="BW79" s="130" t="s">
        <v>1740</v>
      </c>
      <c r="BX79" s="130" t="s">
        <v>641</v>
      </c>
      <c r="BY79" s="130" t="s">
        <v>429</v>
      </c>
      <c r="BZ79" s="130" t="s">
        <v>419</v>
      </c>
      <c r="CA79" s="130" t="s">
        <v>1741</v>
      </c>
      <c r="CB79" s="130" t="s">
        <v>421</v>
      </c>
      <c r="CC79" s="132" t="s">
        <v>572</v>
      </c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1742</v>
      </c>
      <c r="C80" s="130" t="s">
        <v>1743</v>
      </c>
      <c r="D80" s="130" t="s">
        <v>1742</v>
      </c>
      <c r="E80" s="130" t="s">
        <v>1744</v>
      </c>
      <c r="F80" s="130" t="s">
        <v>893</v>
      </c>
      <c r="H80" s="130" t="s">
        <v>378</v>
      </c>
      <c r="J80" s="130" t="s">
        <v>379</v>
      </c>
      <c r="K80" s="130" t="s">
        <v>615</v>
      </c>
      <c r="L80" s="130" t="s">
        <v>1745</v>
      </c>
      <c r="M80" s="130" t="s">
        <v>1746</v>
      </c>
      <c r="N80" s="130" t="s">
        <v>379</v>
      </c>
      <c r="O80" s="130" t="s">
        <v>476</v>
      </c>
      <c r="P80" s="130" t="s">
        <v>588</v>
      </c>
      <c r="Q80" s="130" t="s">
        <v>589</v>
      </c>
      <c r="R80" s="130" t="s">
        <v>386</v>
      </c>
      <c r="S80" s="130" t="s">
        <v>476</v>
      </c>
      <c r="T80" s="130" t="s">
        <v>1614</v>
      </c>
      <c r="U80" s="130" t="s">
        <v>1614</v>
      </c>
      <c r="AK80" s="130" t="s">
        <v>379</v>
      </c>
      <c r="AL80" s="130" t="s">
        <v>388</v>
      </c>
      <c r="AM80" s="130" t="s">
        <v>379</v>
      </c>
      <c r="AN80" s="130" t="s">
        <v>653</v>
      </c>
      <c r="AO80" s="130" t="s">
        <v>1614</v>
      </c>
      <c r="AP80" s="130" t="s">
        <v>1615</v>
      </c>
      <c r="AQ80" s="130" t="s">
        <v>391</v>
      </c>
      <c r="AR80" s="130" t="s">
        <v>1616</v>
      </c>
      <c r="AS80" s="130" t="s">
        <v>431</v>
      </c>
      <c r="AU80" s="130" t="s">
        <v>1745</v>
      </c>
      <c r="AV80" s="130" t="s">
        <v>413</v>
      </c>
      <c r="AW80" s="130" t="s">
        <v>1391</v>
      </c>
      <c r="AX80" s="130" t="s">
        <v>491</v>
      </c>
      <c r="AY80" s="130" t="s">
        <v>1747</v>
      </c>
      <c r="AZ80" s="130" t="s">
        <v>396</v>
      </c>
      <c r="BA80" s="130" t="s">
        <v>898</v>
      </c>
      <c r="BB80" s="130" t="s">
        <v>627</v>
      </c>
      <c r="BC80" s="130" t="s">
        <v>1748</v>
      </c>
      <c r="BD80" s="130" t="s">
        <v>425</v>
      </c>
      <c r="BE80" s="130" t="s">
        <v>1749</v>
      </c>
      <c r="BF80" s="130" t="s">
        <v>630</v>
      </c>
      <c r="BG80" s="130" t="s">
        <v>1383</v>
      </c>
      <c r="BH80" s="130" t="s">
        <v>1264</v>
      </c>
      <c r="BI80" s="130" t="s">
        <v>775</v>
      </c>
      <c r="BJ80" s="130" t="s">
        <v>402</v>
      </c>
      <c r="BK80" s="130" t="s">
        <v>422</v>
      </c>
      <c r="BL80" s="130" t="s">
        <v>406</v>
      </c>
      <c r="BM80" s="130" t="s">
        <v>1001</v>
      </c>
      <c r="BN80" s="130" t="s">
        <v>408</v>
      </c>
      <c r="BO80" s="130" t="s">
        <v>1750</v>
      </c>
      <c r="BP80" s="130" t="s">
        <v>396</v>
      </c>
      <c r="BQ80" s="130" t="s">
        <v>1564</v>
      </c>
      <c r="BR80" s="130" t="s">
        <v>623</v>
      </c>
      <c r="BS80" s="130" t="s">
        <v>1564</v>
      </c>
      <c r="BT80" s="130" t="s">
        <v>868</v>
      </c>
      <c r="BU80" s="130" t="s">
        <v>1157</v>
      </c>
      <c r="BV80" s="130" t="s">
        <v>417</v>
      </c>
      <c r="BW80" s="130" t="s">
        <v>1751</v>
      </c>
      <c r="BX80" s="130" t="s">
        <v>641</v>
      </c>
      <c r="BY80" s="130" t="s">
        <v>738</v>
      </c>
      <c r="BZ80" s="130" t="s">
        <v>419</v>
      </c>
      <c r="CA80" s="130" t="s">
        <v>1752</v>
      </c>
      <c r="CB80" s="130" t="s">
        <v>421</v>
      </c>
      <c r="CC80" s="132" t="s">
        <v>1167</v>
      </c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653</v>
      </c>
      <c r="D81" s="130" t="s">
        <v>1753</v>
      </c>
      <c r="F81" s="130" t="s">
        <v>1306</v>
      </c>
      <c r="H81" s="130" t="s">
        <v>378</v>
      </c>
      <c r="J81" s="130" t="s">
        <v>379</v>
      </c>
      <c r="K81" s="130" t="s">
        <v>487</v>
      </c>
      <c r="N81" s="130" t="s">
        <v>379</v>
      </c>
      <c r="S81" s="130" t="s">
        <v>476</v>
      </c>
      <c r="T81" s="130" t="s">
        <v>1614</v>
      </c>
      <c r="U81" s="130" t="s">
        <v>1614</v>
      </c>
      <c r="AK81" s="130" t="s">
        <v>379</v>
      </c>
      <c r="AL81" s="130" t="s">
        <v>388</v>
      </c>
      <c r="AM81" s="130" t="s">
        <v>379</v>
      </c>
      <c r="AN81" s="130" t="s">
        <v>653</v>
      </c>
      <c r="AO81" s="130" t="s">
        <v>1614</v>
      </c>
      <c r="AP81" s="130" t="s">
        <v>1615</v>
      </c>
      <c r="AQ81" s="130" t="s">
        <v>391</v>
      </c>
      <c r="AR81" s="130" t="s">
        <v>1616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623</v>
      </c>
      <c r="C82" s="130" t="s">
        <v>1754</v>
      </c>
      <c r="D82" s="130" t="s">
        <v>886</v>
      </c>
      <c r="E82" s="130" t="s">
        <v>1755</v>
      </c>
      <c r="F82" s="130" t="s">
        <v>1524</v>
      </c>
      <c r="H82" s="130" t="s">
        <v>378</v>
      </c>
      <c r="J82" s="130" t="s">
        <v>379</v>
      </c>
      <c r="K82" s="130" t="s">
        <v>585</v>
      </c>
      <c r="L82" s="130" t="s">
        <v>1756</v>
      </c>
      <c r="M82" s="130" t="s">
        <v>444</v>
      </c>
      <c r="N82" s="130" t="s">
        <v>389</v>
      </c>
      <c r="O82" s="130" t="s">
        <v>393</v>
      </c>
      <c r="P82" s="130" t="s">
        <v>840</v>
      </c>
      <c r="Q82" s="130" t="s">
        <v>841</v>
      </c>
      <c r="R82" s="130" t="s">
        <v>386</v>
      </c>
      <c r="S82" s="130" t="s">
        <v>476</v>
      </c>
      <c r="T82" s="130" t="s">
        <v>1614</v>
      </c>
      <c r="U82" s="130" t="s">
        <v>1614</v>
      </c>
      <c r="AK82" s="130" t="s">
        <v>842</v>
      </c>
      <c r="AL82" s="130" t="s">
        <v>388</v>
      </c>
      <c r="AM82" s="130" t="s">
        <v>379</v>
      </c>
      <c r="AN82" s="130" t="s">
        <v>653</v>
      </c>
      <c r="AO82" s="130" t="s">
        <v>1614</v>
      </c>
      <c r="AP82" s="130" t="s">
        <v>1615</v>
      </c>
      <c r="AQ82" s="130" t="s">
        <v>391</v>
      </c>
      <c r="AR82" s="130" t="s">
        <v>1616</v>
      </c>
      <c r="AU82" s="130" t="s">
        <v>1756</v>
      </c>
      <c r="AV82" s="130" t="s">
        <v>413</v>
      </c>
      <c r="AW82" s="130" t="s">
        <v>1757</v>
      </c>
      <c r="AX82" s="130" t="s">
        <v>491</v>
      </c>
      <c r="AY82" s="130" t="s">
        <v>1491</v>
      </c>
      <c r="AZ82" s="130" t="s">
        <v>396</v>
      </c>
      <c r="BA82" s="130" t="s">
        <v>1758</v>
      </c>
      <c r="BB82" s="130" t="s">
        <v>627</v>
      </c>
      <c r="BC82" s="130" t="s">
        <v>1759</v>
      </c>
      <c r="BD82" s="130" t="s">
        <v>425</v>
      </c>
      <c r="BE82" s="130" t="s">
        <v>478</v>
      </c>
      <c r="BF82" s="130" t="s">
        <v>630</v>
      </c>
      <c r="BG82" s="130" t="s">
        <v>1760</v>
      </c>
      <c r="BH82" s="130" t="s">
        <v>1264</v>
      </c>
      <c r="BI82" s="130" t="s">
        <v>1713</v>
      </c>
      <c r="BL82" s="130" t="s">
        <v>406</v>
      </c>
      <c r="BM82" s="130" t="s">
        <v>1761</v>
      </c>
      <c r="BN82" s="130" t="s">
        <v>408</v>
      </c>
      <c r="BO82" s="130" t="s">
        <v>1667</v>
      </c>
      <c r="BP82" s="130" t="s">
        <v>396</v>
      </c>
      <c r="BQ82" s="130" t="s">
        <v>1361</v>
      </c>
      <c r="BR82" s="130" t="s">
        <v>623</v>
      </c>
      <c r="BS82" s="130" t="s">
        <v>1361</v>
      </c>
      <c r="BT82" s="130" t="s">
        <v>868</v>
      </c>
      <c r="BU82" s="130" t="s">
        <v>789</v>
      </c>
      <c r="BV82" s="130" t="s">
        <v>417</v>
      </c>
      <c r="BW82" s="130" t="s">
        <v>888</v>
      </c>
      <c r="BX82" s="130" t="s">
        <v>641</v>
      </c>
      <c r="BY82" s="130" t="s">
        <v>895</v>
      </c>
      <c r="BZ82" s="130" t="s">
        <v>419</v>
      </c>
      <c r="CA82" s="130" t="s">
        <v>485</v>
      </c>
      <c r="CB82" s="130" t="s">
        <v>421</v>
      </c>
      <c r="CC82" s="132" t="s">
        <v>1686</v>
      </c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1762</v>
      </c>
      <c r="C83" s="130" t="s">
        <v>1763</v>
      </c>
      <c r="D83" s="130" t="s">
        <v>618</v>
      </c>
      <c r="E83" s="130" t="s">
        <v>1764</v>
      </c>
      <c r="F83" s="130" t="s">
        <v>1765</v>
      </c>
      <c r="H83" s="130" t="s">
        <v>378</v>
      </c>
      <c r="J83" s="130" t="s">
        <v>379</v>
      </c>
      <c r="K83" s="130" t="s">
        <v>1010</v>
      </c>
      <c r="L83" s="130" t="s">
        <v>1766</v>
      </c>
      <c r="M83" s="130" t="s">
        <v>1671</v>
      </c>
      <c r="N83" s="130" t="s">
        <v>379</v>
      </c>
      <c r="O83" s="130" t="s">
        <v>431</v>
      </c>
      <c r="P83" s="130" t="s">
        <v>432</v>
      </c>
      <c r="Q83" s="130" t="s">
        <v>432</v>
      </c>
      <c r="R83" s="130" t="s">
        <v>386</v>
      </c>
      <c r="S83" s="130" t="s">
        <v>1368</v>
      </c>
      <c r="T83" s="130" t="s">
        <v>1767</v>
      </c>
      <c r="U83" s="130" t="s">
        <v>1767</v>
      </c>
      <c r="AK83" s="130" t="s">
        <v>379</v>
      </c>
      <c r="AL83" s="130" t="s">
        <v>388</v>
      </c>
      <c r="AM83" s="130" t="s">
        <v>379</v>
      </c>
      <c r="AN83" s="130" t="s">
        <v>431</v>
      </c>
      <c r="AO83" s="130" t="s">
        <v>1767</v>
      </c>
      <c r="AP83" s="130" t="s">
        <v>1768</v>
      </c>
      <c r="AQ83" s="130" t="s">
        <v>391</v>
      </c>
      <c r="AR83" s="130" t="s">
        <v>1616</v>
      </c>
      <c r="AS83" s="130" t="s">
        <v>393</v>
      </c>
      <c r="AU83" s="130" t="s">
        <v>1766</v>
      </c>
      <c r="AV83" s="130" t="s">
        <v>1162</v>
      </c>
      <c r="AW83" s="130" t="s">
        <v>1617</v>
      </c>
      <c r="AX83" s="130" t="s">
        <v>623</v>
      </c>
      <c r="AY83" s="130" t="s">
        <v>1617</v>
      </c>
      <c r="AZ83" s="130" t="s">
        <v>394</v>
      </c>
      <c r="BA83" s="130" t="s">
        <v>1617</v>
      </c>
      <c r="BB83" s="130" t="s">
        <v>396</v>
      </c>
      <c r="BC83" s="130" t="s">
        <v>1769</v>
      </c>
      <c r="BD83" s="130" t="s">
        <v>627</v>
      </c>
      <c r="BE83" s="130" t="s">
        <v>743</v>
      </c>
      <c r="BF83" s="130" t="s">
        <v>398</v>
      </c>
      <c r="BG83" s="130" t="s">
        <v>1770</v>
      </c>
      <c r="BH83" s="130" t="s">
        <v>1264</v>
      </c>
      <c r="BI83" s="130" t="s">
        <v>591</v>
      </c>
      <c r="BJ83" s="130" t="s">
        <v>406</v>
      </c>
      <c r="BK83" s="130" t="s">
        <v>1339</v>
      </c>
      <c r="BL83" s="130" t="s">
        <v>408</v>
      </c>
      <c r="BM83" s="130" t="s">
        <v>503</v>
      </c>
      <c r="BN83" s="130" t="s">
        <v>396</v>
      </c>
      <c r="BO83" s="130" t="s">
        <v>768</v>
      </c>
      <c r="BP83" s="130" t="s">
        <v>411</v>
      </c>
      <c r="BQ83" s="130" t="s">
        <v>1771</v>
      </c>
      <c r="BR83" s="130" t="s">
        <v>540</v>
      </c>
      <c r="BS83" s="130" t="s">
        <v>1771</v>
      </c>
      <c r="BT83" s="130" t="s">
        <v>639</v>
      </c>
      <c r="BU83" s="130" t="s">
        <v>1520</v>
      </c>
      <c r="BV83" s="130" t="s">
        <v>417</v>
      </c>
      <c r="BW83" s="130" t="s">
        <v>1772</v>
      </c>
      <c r="BX83" s="130" t="s">
        <v>641</v>
      </c>
      <c r="BY83" s="130" t="s">
        <v>1039</v>
      </c>
      <c r="BZ83" s="130" t="s">
        <v>419</v>
      </c>
      <c r="CA83" s="130" t="s">
        <v>750</v>
      </c>
      <c r="CB83" s="130" t="s">
        <v>421</v>
      </c>
      <c r="CC83" s="132" t="s">
        <v>1773</v>
      </c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1774</v>
      </c>
      <c r="C84" s="130" t="s">
        <v>1775</v>
      </c>
      <c r="D84" s="130" t="s">
        <v>1616</v>
      </c>
      <c r="E84" s="130" t="s">
        <v>1776</v>
      </c>
      <c r="F84" s="130" t="s">
        <v>1777</v>
      </c>
      <c r="H84" s="130" t="s">
        <v>378</v>
      </c>
      <c r="J84" s="130" t="s">
        <v>379</v>
      </c>
      <c r="K84" s="130" t="s">
        <v>894</v>
      </c>
      <c r="L84" s="130" t="s">
        <v>1778</v>
      </c>
      <c r="M84" s="130" t="s">
        <v>507</v>
      </c>
      <c r="N84" s="130" t="s">
        <v>379</v>
      </c>
      <c r="O84" s="130" t="s">
        <v>476</v>
      </c>
      <c r="P84" s="130" t="s">
        <v>588</v>
      </c>
      <c r="Q84" s="130" t="s">
        <v>589</v>
      </c>
      <c r="R84" s="130" t="s">
        <v>386</v>
      </c>
      <c r="S84" s="130" t="s">
        <v>1368</v>
      </c>
      <c r="T84" s="130" t="s">
        <v>1767</v>
      </c>
      <c r="U84" s="130" t="s">
        <v>1767</v>
      </c>
      <c r="AK84" s="130" t="s">
        <v>379</v>
      </c>
      <c r="AL84" s="130" t="s">
        <v>388</v>
      </c>
      <c r="AM84" s="130" t="s">
        <v>379</v>
      </c>
      <c r="AN84" s="130" t="s">
        <v>431</v>
      </c>
      <c r="AO84" s="130" t="s">
        <v>1767</v>
      </c>
      <c r="AP84" s="130" t="s">
        <v>1768</v>
      </c>
      <c r="AQ84" s="130" t="s">
        <v>391</v>
      </c>
      <c r="AR84" s="130" t="s">
        <v>1616</v>
      </c>
      <c r="AS84" s="130" t="s">
        <v>433</v>
      </c>
      <c r="AU84" s="130" t="s">
        <v>1778</v>
      </c>
      <c r="AV84" s="130" t="s">
        <v>1162</v>
      </c>
      <c r="AW84" s="130" t="s">
        <v>1779</v>
      </c>
      <c r="AX84" s="130" t="s">
        <v>623</v>
      </c>
      <c r="AY84" s="130" t="s">
        <v>1779</v>
      </c>
      <c r="AZ84" s="130" t="s">
        <v>394</v>
      </c>
      <c r="BA84" s="130" t="s">
        <v>1779</v>
      </c>
      <c r="BB84" s="130" t="s">
        <v>396</v>
      </c>
      <c r="BC84" s="130" t="s">
        <v>1769</v>
      </c>
      <c r="BD84" s="130" t="s">
        <v>627</v>
      </c>
      <c r="BE84" s="130" t="s">
        <v>785</v>
      </c>
      <c r="BF84" s="130" t="s">
        <v>398</v>
      </c>
      <c r="BG84" s="130" t="s">
        <v>1780</v>
      </c>
      <c r="BH84" s="130" t="s">
        <v>1264</v>
      </c>
      <c r="BI84" s="130" t="s">
        <v>1781</v>
      </c>
      <c r="BJ84" s="130" t="s">
        <v>406</v>
      </c>
      <c r="BK84" s="130" t="s">
        <v>1782</v>
      </c>
      <c r="BL84" s="130" t="s">
        <v>408</v>
      </c>
      <c r="BM84" s="130" t="s">
        <v>1084</v>
      </c>
      <c r="BN84" s="130" t="s">
        <v>396</v>
      </c>
      <c r="BO84" s="130" t="s">
        <v>1783</v>
      </c>
      <c r="BP84" s="130" t="s">
        <v>411</v>
      </c>
      <c r="BQ84" s="130" t="s">
        <v>672</v>
      </c>
      <c r="BR84" s="130" t="s">
        <v>540</v>
      </c>
      <c r="BS84" s="130" t="s">
        <v>672</v>
      </c>
      <c r="BT84" s="130" t="s">
        <v>639</v>
      </c>
      <c r="BU84" s="130" t="s">
        <v>1784</v>
      </c>
      <c r="BV84" s="130" t="s">
        <v>417</v>
      </c>
      <c r="BW84" s="130" t="s">
        <v>930</v>
      </c>
      <c r="BX84" s="130" t="s">
        <v>641</v>
      </c>
      <c r="BY84" s="130" t="s">
        <v>750</v>
      </c>
      <c r="BZ84" s="130" t="s">
        <v>419</v>
      </c>
      <c r="CA84" s="130" t="s">
        <v>956</v>
      </c>
      <c r="CB84" s="130" t="s">
        <v>421</v>
      </c>
      <c r="CC84" s="132" t="s">
        <v>1785</v>
      </c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618</v>
      </c>
      <c r="C85" s="130" t="s">
        <v>1786</v>
      </c>
      <c r="D85" s="130" t="s">
        <v>1787</v>
      </c>
      <c r="E85" s="130" t="s">
        <v>1788</v>
      </c>
      <c r="F85" s="130" t="s">
        <v>1789</v>
      </c>
      <c r="H85" s="130" t="s">
        <v>378</v>
      </c>
      <c r="J85" s="130" t="s">
        <v>379</v>
      </c>
      <c r="K85" s="130" t="s">
        <v>659</v>
      </c>
      <c r="L85" s="130" t="s">
        <v>1790</v>
      </c>
      <c r="M85" s="130" t="s">
        <v>1791</v>
      </c>
      <c r="N85" s="130" t="s">
        <v>379</v>
      </c>
      <c r="O85" s="130" t="s">
        <v>433</v>
      </c>
      <c r="P85" s="130" t="s">
        <v>498</v>
      </c>
      <c r="Q85" s="130" t="s">
        <v>499</v>
      </c>
      <c r="R85" s="130" t="s">
        <v>386</v>
      </c>
      <c r="S85" s="130" t="s">
        <v>1368</v>
      </c>
      <c r="T85" s="130" t="s">
        <v>1767</v>
      </c>
      <c r="U85" s="130" t="s">
        <v>1767</v>
      </c>
      <c r="AK85" s="130" t="s">
        <v>379</v>
      </c>
      <c r="AL85" s="130" t="s">
        <v>388</v>
      </c>
      <c r="AM85" s="130" t="s">
        <v>379</v>
      </c>
      <c r="AN85" s="130" t="s">
        <v>431</v>
      </c>
      <c r="AO85" s="130" t="s">
        <v>1767</v>
      </c>
      <c r="AP85" s="130" t="s">
        <v>1768</v>
      </c>
      <c r="AQ85" s="130" t="s">
        <v>391</v>
      </c>
      <c r="AR85" s="130" t="s">
        <v>1616</v>
      </c>
      <c r="AS85" s="130" t="s">
        <v>389</v>
      </c>
      <c r="AU85" s="130" t="s">
        <v>1790</v>
      </c>
      <c r="AV85" s="130" t="s">
        <v>1162</v>
      </c>
      <c r="AW85" s="130" t="s">
        <v>1429</v>
      </c>
      <c r="AX85" s="130" t="s">
        <v>623</v>
      </c>
      <c r="AY85" s="130" t="s">
        <v>1429</v>
      </c>
      <c r="AZ85" s="130" t="s">
        <v>394</v>
      </c>
      <c r="BA85" s="130" t="s">
        <v>1429</v>
      </c>
      <c r="BB85" s="130" t="s">
        <v>396</v>
      </c>
      <c r="BC85" s="130" t="s">
        <v>1792</v>
      </c>
      <c r="BD85" s="130" t="s">
        <v>627</v>
      </c>
      <c r="BE85" s="130" t="s">
        <v>634</v>
      </c>
      <c r="BF85" s="130" t="s">
        <v>398</v>
      </c>
      <c r="BG85" s="130" t="s">
        <v>744</v>
      </c>
      <c r="BH85" s="130" t="s">
        <v>1264</v>
      </c>
      <c r="BI85" s="130" t="s">
        <v>638</v>
      </c>
      <c r="BJ85" s="130" t="s">
        <v>406</v>
      </c>
      <c r="BK85" s="130" t="s">
        <v>1724</v>
      </c>
      <c r="BL85" s="130" t="s">
        <v>408</v>
      </c>
      <c r="BM85" s="130" t="s">
        <v>1583</v>
      </c>
      <c r="BN85" s="130" t="s">
        <v>396</v>
      </c>
      <c r="BO85" s="130" t="s">
        <v>1793</v>
      </c>
      <c r="BP85" s="130" t="s">
        <v>411</v>
      </c>
      <c r="BQ85" s="130" t="s">
        <v>1794</v>
      </c>
      <c r="BR85" s="130" t="s">
        <v>540</v>
      </c>
      <c r="BS85" s="130" t="s">
        <v>1794</v>
      </c>
      <c r="BT85" s="130" t="s">
        <v>639</v>
      </c>
      <c r="BU85" s="130" t="s">
        <v>733</v>
      </c>
      <c r="BV85" s="130" t="s">
        <v>417</v>
      </c>
      <c r="BW85" s="130" t="s">
        <v>1546</v>
      </c>
      <c r="BX85" s="130" t="s">
        <v>641</v>
      </c>
      <c r="BY85" s="130" t="s">
        <v>443</v>
      </c>
      <c r="BZ85" s="130" t="s">
        <v>419</v>
      </c>
      <c r="CA85" s="130" t="s">
        <v>1795</v>
      </c>
      <c r="CB85" s="130" t="s">
        <v>421</v>
      </c>
      <c r="CC85" s="132" t="s">
        <v>570</v>
      </c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1796</v>
      </c>
      <c r="C86" s="130" t="s">
        <v>1797</v>
      </c>
      <c r="D86" s="130" t="s">
        <v>1798</v>
      </c>
      <c r="E86" s="130" t="s">
        <v>1799</v>
      </c>
      <c r="F86" s="130" t="s">
        <v>1800</v>
      </c>
      <c r="H86" s="130" t="s">
        <v>378</v>
      </c>
      <c r="J86" s="130" t="s">
        <v>379</v>
      </c>
      <c r="K86" s="130" t="s">
        <v>820</v>
      </c>
      <c r="L86" s="130" t="s">
        <v>1801</v>
      </c>
      <c r="M86" s="130" t="s">
        <v>569</v>
      </c>
      <c r="N86" s="130" t="s">
        <v>379</v>
      </c>
      <c r="O86" s="130" t="s">
        <v>308</v>
      </c>
      <c r="P86" s="130" t="s">
        <v>1802</v>
      </c>
      <c r="Q86" s="130" t="s">
        <v>1803</v>
      </c>
      <c r="R86" s="130" t="s">
        <v>386</v>
      </c>
      <c r="S86" s="130" t="s">
        <v>1146</v>
      </c>
      <c r="T86" s="130" t="s">
        <v>1804</v>
      </c>
      <c r="U86" s="130" t="s">
        <v>1804</v>
      </c>
      <c r="AK86" s="130" t="s">
        <v>842</v>
      </c>
      <c r="AL86" s="130" t="s">
        <v>388</v>
      </c>
      <c r="AM86" s="130" t="s">
        <v>379</v>
      </c>
      <c r="AN86" s="130" t="s">
        <v>1146</v>
      </c>
      <c r="AO86" s="130" t="s">
        <v>1804</v>
      </c>
      <c r="AP86" s="130" t="s">
        <v>1805</v>
      </c>
      <c r="AQ86" s="130" t="s">
        <v>391</v>
      </c>
      <c r="AR86" s="130" t="s">
        <v>1146</v>
      </c>
      <c r="AS86" s="130" t="s">
        <v>393</v>
      </c>
      <c r="AU86" s="130" t="s">
        <v>1801</v>
      </c>
      <c r="AV86" s="130" t="s">
        <v>396</v>
      </c>
      <c r="AW86" s="130" t="s">
        <v>1806</v>
      </c>
      <c r="AX86" s="130" t="s">
        <v>425</v>
      </c>
      <c r="AY86" s="130" t="s">
        <v>628</v>
      </c>
      <c r="AZ86" s="130" t="s">
        <v>630</v>
      </c>
      <c r="BA86" s="130" t="s">
        <v>1807</v>
      </c>
      <c r="BB86" s="130" t="s">
        <v>402</v>
      </c>
      <c r="BC86" s="130" t="s">
        <v>1413</v>
      </c>
      <c r="BD86" s="130" t="s">
        <v>404</v>
      </c>
      <c r="BE86" s="130" t="s">
        <v>636</v>
      </c>
      <c r="BF86" s="130" t="s">
        <v>408</v>
      </c>
      <c r="BG86" s="130" t="s">
        <v>904</v>
      </c>
      <c r="BH86" s="130" t="s">
        <v>396</v>
      </c>
      <c r="BI86" s="130" t="s">
        <v>970</v>
      </c>
      <c r="BJ86" s="130" t="s">
        <v>415</v>
      </c>
      <c r="BK86" s="130" t="s">
        <v>617</v>
      </c>
      <c r="BL86" s="130" t="s">
        <v>413</v>
      </c>
      <c r="BM86" s="130" t="s">
        <v>1793</v>
      </c>
      <c r="BN86" s="130" t="s">
        <v>417</v>
      </c>
      <c r="BO86" s="130" t="s">
        <v>1624</v>
      </c>
      <c r="BP86" s="130" t="s">
        <v>641</v>
      </c>
      <c r="BQ86" s="130" t="s">
        <v>1655</v>
      </c>
      <c r="BR86" s="130" t="s">
        <v>419</v>
      </c>
      <c r="BS86" s="130" t="s">
        <v>1808</v>
      </c>
      <c r="BT86" s="130" t="s">
        <v>421</v>
      </c>
      <c r="BU86" s="130" t="s">
        <v>1809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1787</v>
      </c>
      <c r="C87" s="130" t="s">
        <v>1810</v>
      </c>
      <c r="D87" s="130" t="s">
        <v>1120</v>
      </c>
      <c r="E87" s="130" t="s">
        <v>1811</v>
      </c>
      <c r="F87" s="130" t="s">
        <v>518</v>
      </c>
      <c r="H87" s="130" t="s">
        <v>378</v>
      </c>
      <c r="J87" s="130" t="s">
        <v>379</v>
      </c>
      <c r="K87" s="130" t="s">
        <v>460</v>
      </c>
      <c r="L87" s="130" t="s">
        <v>1812</v>
      </c>
      <c r="M87" s="130" t="s">
        <v>1813</v>
      </c>
      <c r="N87" s="130" t="s">
        <v>379</v>
      </c>
      <c r="O87" s="130" t="s">
        <v>308</v>
      </c>
      <c r="P87" s="130" t="s">
        <v>1802</v>
      </c>
      <c r="Q87" s="130" t="s">
        <v>1803</v>
      </c>
      <c r="R87" s="130" t="s">
        <v>386</v>
      </c>
      <c r="S87" s="130" t="s">
        <v>1146</v>
      </c>
      <c r="T87" s="130" t="s">
        <v>1804</v>
      </c>
      <c r="U87" s="130" t="s">
        <v>1804</v>
      </c>
      <c r="AK87" s="130" t="s">
        <v>842</v>
      </c>
      <c r="AL87" s="130" t="s">
        <v>388</v>
      </c>
      <c r="AM87" s="130" t="s">
        <v>379</v>
      </c>
      <c r="AN87" s="130" t="s">
        <v>1146</v>
      </c>
      <c r="AO87" s="130" t="s">
        <v>1804</v>
      </c>
      <c r="AP87" s="130" t="s">
        <v>1805</v>
      </c>
      <c r="AQ87" s="130" t="s">
        <v>391</v>
      </c>
      <c r="AR87" s="130" t="s">
        <v>1146</v>
      </c>
      <c r="AS87" s="130" t="s">
        <v>433</v>
      </c>
      <c r="AU87" s="130" t="s">
        <v>1812</v>
      </c>
      <c r="AV87" s="130" t="s">
        <v>396</v>
      </c>
      <c r="AW87" s="130" t="s">
        <v>1814</v>
      </c>
      <c r="AX87" s="130" t="s">
        <v>425</v>
      </c>
      <c r="AY87" s="130" t="s">
        <v>1815</v>
      </c>
      <c r="AZ87" s="130" t="s">
        <v>630</v>
      </c>
      <c r="BA87" s="130" t="s">
        <v>725</v>
      </c>
      <c r="BB87" s="130" t="s">
        <v>402</v>
      </c>
      <c r="BC87" s="130" t="s">
        <v>905</v>
      </c>
      <c r="BD87" s="130" t="s">
        <v>404</v>
      </c>
      <c r="BE87" s="130" t="s">
        <v>1654</v>
      </c>
      <c r="BF87" s="130" t="s">
        <v>408</v>
      </c>
      <c r="BG87" s="130" t="s">
        <v>460</v>
      </c>
      <c r="BH87" s="130" t="s">
        <v>396</v>
      </c>
      <c r="BI87" s="130" t="s">
        <v>1655</v>
      </c>
      <c r="BJ87" s="130" t="s">
        <v>415</v>
      </c>
      <c r="BK87" s="130" t="s">
        <v>730</v>
      </c>
      <c r="BL87" s="130" t="s">
        <v>413</v>
      </c>
      <c r="BM87" s="130" t="s">
        <v>1571</v>
      </c>
      <c r="BN87" s="130" t="s">
        <v>417</v>
      </c>
      <c r="BO87" s="130" t="s">
        <v>1657</v>
      </c>
      <c r="BP87" s="130" t="s">
        <v>641</v>
      </c>
      <c r="BQ87" s="130" t="s">
        <v>1352</v>
      </c>
      <c r="BR87" s="130" t="s">
        <v>419</v>
      </c>
      <c r="BS87" s="130" t="s">
        <v>1716</v>
      </c>
      <c r="BT87" s="130" t="s">
        <v>421</v>
      </c>
      <c r="BU87" s="130" t="s">
        <v>812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867</v>
      </c>
      <c r="C88" s="130" t="s">
        <v>1816</v>
      </c>
      <c r="D88" s="130" t="s">
        <v>1817</v>
      </c>
      <c r="E88" s="130" t="s">
        <v>451</v>
      </c>
      <c r="F88" s="130" t="s">
        <v>1818</v>
      </c>
      <c r="H88" s="130" t="s">
        <v>378</v>
      </c>
      <c r="J88" s="130" t="s">
        <v>379</v>
      </c>
      <c r="K88" s="130" t="s">
        <v>1310</v>
      </c>
      <c r="L88" s="130" t="s">
        <v>1819</v>
      </c>
      <c r="M88" s="130" t="s">
        <v>1820</v>
      </c>
      <c r="N88" s="130" t="s">
        <v>379</v>
      </c>
      <c r="O88" s="130" t="s">
        <v>383</v>
      </c>
      <c r="P88" s="130" t="s">
        <v>384</v>
      </c>
      <c r="Q88" s="130" t="s">
        <v>385</v>
      </c>
      <c r="R88" s="130" t="s">
        <v>386</v>
      </c>
      <c r="S88" s="130" t="s">
        <v>1146</v>
      </c>
      <c r="T88" s="130" t="s">
        <v>1804</v>
      </c>
      <c r="U88" s="130" t="s">
        <v>1804</v>
      </c>
      <c r="AK88" s="130" t="s">
        <v>379</v>
      </c>
      <c r="AL88" s="130" t="s">
        <v>388</v>
      </c>
      <c r="AM88" s="130" t="s">
        <v>379</v>
      </c>
      <c r="AN88" s="130" t="s">
        <v>1146</v>
      </c>
      <c r="AO88" s="130" t="s">
        <v>1804</v>
      </c>
      <c r="AP88" s="130" t="s">
        <v>1805</v>
      </c>
      <c r="AQ88" s="130" t="s">
        <v>391</v>
      </c>
      <c r="AR88" s="130" t="s">
        <v>1146</v>
      </c>
      <c r="AS88" s="130" t="s">
        <v>389</v>
      </c>
      <c r="AU88" s="130" t="s">
        <v>1819</v>
      </c>
      <c r="AV88" s="130" t="s">
        <v>396</v>
      </c>
      <c r="AW88" s="130" t="s">
        <v>1492</v>
      </c>
      <c r="AX88" s="130" t="s">
        <v>425</v>
      </c>
      <c r="AY88" s="130" t="s">
        <v>1447</v>
      </c>
      <c r="AZ88" s="130" t="s">
        <v>630</v>
      </c>
      <c r="BA88" s="130" t="s">
        <v>684</v>
      </c>
      <c r="BB88" s="130" t="s">
        <v>402</v>
      </c>
      <c r="BC88" s="130" t="s">
        <v>1448</v>
      </c>
      <c r="BD88" s="130" t="s">
        <v>404</v>
      </c>
      <c r="BE88" s="130" t="s">
        <v>548</v>
      </c>
      <c r="BF88" s="130" t="s">
        <v>408</v>
      </c>
      <c r="BG88" s="130" t="s">
        <v>617</v>
      </c>
      <c r="BH88" s="130" t="s">
        <v>396</v>
      </c>
      <c r="BI88" s="130" t="s">
        <v>916</v>
      </c>
      <c r="BJ88" s="130" t="s">
        <v>415</v>
      </c>
      <c r="BK88" s="130" t="s">
        <v>1821</v>
      </c>
      <c r="BL88" s="130" t="s">
        <v>413</v>
      </c>
      <c r="BM88" s="130" t="s">
        <v>440</v>
      </c>
      <c r="BN88" s="130" t="s">
        <v>417</v>
      </c>
      <c r="BO88" s="130" t="s">
        <v>773</v>
      </c>
      <c r="BP88" s="130" t="s">
        <v>641</v>
      </c>
      <c r="BQ88" s="130" t="s">
        <v>1822</v>
      </c>
      <c r="BR88" s="130" t="s">
        <v>419</v>
      </c>
      <c r="BS88" s="130" t="s">
        <v>1239</v>
      </c>
      <c r="BT88" s="130" t="s">
        <v>421</v>
      </c>
      <c r="BU88" s="130" t="s">
        <v>1086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1823</v>
      </c>
      <c r="C89" s="130" t="s">
        <v>1824</v>
      </c>
      <c r="D89" s="130" t="s">
        <v>857</v>
      </c>
      <c r="E89" s="130" t="s">
        <v>1825</v>
      </c>
      <c r="F89" s="130" t="s">
        <v>1826</v>
      </c>
      <c r="H89" s="130" t="s">
        <v>378</v>
      </c>
      <c r="J89" s="130" t="s">
        <v>379</v>
      </c>
      <c r="K89" s="130" t="s">
        <v>380</v>
      </c>
      <c r="L89" s="130" t="s">
        <v>1827</v>
      </c>
      <c r="M89" s="130" t="s">
        <v>1828</v>
      </c>
      <c r="N89" s="130" t="s">
        <v>379</v>
      </c>
      <c r="O89" s="130" t="s">
        <v>308</v>
      </c>
      <c r="P89" s="130" t="s">
        <v>1802</v>
      </c>
      <c r="Q89" s="130" t="s">
        <v>1803</v>
      </c>
      <c r="R89" s="130" t="s">
        <v>386</v>
      </c>
      <c r="S89" s="130" t="s">
        <v>1146</v>
      </c>
      <c r="T89" s="130" t="s">
        <v>1804</v>
      </c>
      <c r="U89" s="130" t="s">
        <v>1804</v>
      </c>
      <c r="AK89" s="130" t="s">
        <v>842</v>
      </c>
      <c r="AL89" s="130" t="s">
        <v>388</v>
      </c>
      <c r="AM89" s="130" t="s">
        <v>379</v>
      </c>
      <c r="AN89" s="130" t="s">
        <v>1146</v>
      </c>
      <c r="AO89" s="130" t="s">
        <v>1804</v>
      </c>
      <c r="AP89" s="130" t="s">
        <v>1805</v>
      </c>
      <c r="AQ89" s="130" t="s">
        <v>391</v>
      </c>
      <c r="AR89" s="130" t="s">
        <v>1146</v>
      </c>
      <c r="AS89" s="130" t="s">
        <v>476</v>
      </c>
      <c r="AU89" s="130" t="s">
        <v>1827</v>
      </c>
      <c r="AV89" s="130" t="s">
        <v>396</v>
      </c>
      <c r="AW89" s="130" t="s">
        <v>1829</v>
      </c>
      <c r="AX89" s="130" t="s">
        <v>425</v>
      </c>
      <c r="AY89" s="130" t="s">
        <v>1792</v>
      </c>
      <c r="AZ89" s="130" t="s">
        <v>630</v>
      </c>
      <c r="BA89" s="130" t="s">
        <v>1645</v>
      </c>
      <c r="BB89" s="130" t="s">
        <v>402</v>
      </c>
      <c r="BC89" s="130" t="s">
        <v>438</v>
      </c>
      <c r="BD89" s="130" t="s">
        <v>404</v>
      </c>
      <c r="BE89" s="130" t="s">
        <v>1830</v>
      </c>
      <c r="BF89" s="130" t="s">
        <v>408</v>
      </c>
      <c r="BG89" s="130" t="s">
        <v>710</v>
      </c>
      <c r="BH89" s="130" t="s">
        <v>396</v>
      </c>
      <c r="BI89" s="130" t="s">
        <v>462</v>
      </c>
      <c r="BJ89" s="130" t="s">
        <v>415</v>
      </c>
      <c r="BK89" s="130" t="s">
        <v>1831</v>
      </c>
      <c r="BL89" s="130" t="s">
        <v>413</v>
      </c>
      <c r="BM89" s="130" t="s">
        <v>1109</v>
      </c>
      <c r="BN89" s="130" t="s">
        <v>417</v>
      </c>
      <c r="BO89" s="130" t="s">
        <v>1832</v>
      </c>
      <c r="BP89" s="130" t="s">
        <v>641</v>
      </c>
      <c r="BQ89" s="130" t="s">
        <v>855</v>
      </c>
      <c r="BR89" s="130" t="s">
        <v>419</v>
      </c>
      <c r="BS89" s="130" t="s">
        <v>1833</v>
      </c>
      <c r="BT89" s="130" t="s">
        <v>421</v>
      </c>
      <c r="BU89" s="130" t="s">
        <v>1834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1798</v>
      </c>
      <c r="C90" s="130" t="s">
        <v>1835</v>
      </c>
      <c r="D90" s="130" t="s">
        <v>408</v>
      </c>
      <c r="E90" s="130" t="s">
        <v>1836</v>
      </c>
      <c r="F90" s="130" t="s">
        <v>1837</v>
      </c>
      <c r="H90" s="130" t="s">
        <v>378</v>
      </c>
      <c r="J90" s="130" t="s">
        <v>379</v>
      </c>
      <c r="K90" s="130" t="s">
        <v>585</v>
      </c>
      <c r="L90" s="130" t="s">
        <v>1838</v>
      </c>
      <c r="M90" s="130" t="s">
        <v>1839</v>
      </c>
      <c r="N90" s="130" t="s">
        <v>379</v>
      </c>
      <c r="O90" s="130" t="s">
        <v>383</v>
      </c>
      <c r="P90" s="130" t="s">
        <v>384</v>
      </c>
      <c r="Q90" s="130" t="s">
        <v>385</v>
      </c>
      <c r="R90" s="130" t="s">
        <v>386</v>
      </c>
      <c r="S90" s="130" t="s">
        <v>1146</v>
      </c>
      <c r="T90" s="130" t="s">
        <v>1804</v>
      </c>
      <c r="U90" s="130" t="s">
        <v>1804</v>
      </c>
      <c r="AK90" s="130" t="s">
        <v>379</v>
      </c>
      <c r="AL90" s="130" t="s">
        <v>388</v>
      </c>
      <c r="AM90" s="130" t="s">
        <v>379</v>
      </c>
      <c r="AN90" s="130" t="s">
        <v>1146</v>
      </c>
      <c r="AO90" s="130" t="s">
        <v>1804</v>
      </c>
      <c r="AP90" s="130" t="s">
        <v>1805</v>
      </c>
      <c r="AQ90" s="130" t="s">
        <v>391</v>
      </c>
      <c r="AR90" s="130" t="s">
        <v>1146</v>
      </c>
      <c r="AS90" s="130" t="s">
        <v>383</v>
      </c>
      <c r="AU90" s="130" t="s">
        <v>1838</v>
      </c>
      <c r="AV90" s="130" t="s">
        <v>396</v>
      </c>
      <c r="AW90" s="130" t="s">
        <v>897</v>
      </c>
      <c r="AX90" s="130" t="s">
        <v>425</v>
      </c>
      <c r="AY90" s="130" t="s">
        <v>1840</v>
      </c>
      <c r="AZ90" s="130" t="s">
        <v>630</v>
      </c>
      <c r="BA90" s="130" t="s">
        <v>946</v>
      </c>
      <c r="BB90" s="130" t="s">
        <v>402</v>
      </c>
      <c r="BC90" s="130" t="s">
        <v>1783</v>
      </c>
      <c r="BD90" s="130" t="s">
        <v>404</v>
      </c>
      <c r="BE90" s="130" t="s">
        <v>1326</v>
      </c>
      <c r="BF90" s="130" t="s">
        <v>408</v>
      </c>
      <c r="BG90" s="130" t="s">
        <v>1175</v>
      </c>
      <c r="BH90" s="130" t="s">
        <v>396</v>
      </c>
      <c r="BI90" s="130" t="s">
        <v>1399</v>
      </c>
      <c r="BJ90" s="130" t="s">
        <v>415</v>
      </c>
      <c r="BK90" s="130" t="s">
        <v>813</v>
      </c>
      <c r="BL90" s="130" t="s">
        <v>413</v>
      </c>
      <c r="BM90" s="130" t="s">
        <v>1841</v>
      </c>
      <c r="BN90" s="130" t="s">
        <v>417</v>
      </c>
      <c r="BO90" s="130" t="s">
        <v>1023</v>
      </c>
      <c r="BP90" s="130" t="s">
        <v>641</v>
      </c>
      <c r="BQ90" s="130" t="s">
        <v>489</v>
      </c>
      <c r="BR90" s="130" t="s">
        <v>419</v>
      </c>
      <c r="BS90" s="130" t="s">
        <v>1842</v>
      </c>
      <c r="BT90" s="130" t="s">
        <v>421</v>
      </c>
      <c r="BU90" s="130" t="s">
        <v>1843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1029</v>
      </c>
      <c r="C91" s="130" t="s">
        <v>1844</v>
      </c>
      <c r="D91" s="130" t="s">
        <v>959</v>
      </c>
      <c r="E91" s="130" t="s">
        <v>1845</v>
      </c>
      <c r="F91" s="130" t="s">
        <v>1846</v>
      </c>
      <c r="H91" s="130" t="s">
        <v>378</v>
      </c>
      <c r="J91" s="130" t="s">
        <v>379</v>
      </c>
      <c r="K91" s="130" t="s">
        <v>453</v>
      </c>
      <c r="L91" s="130" t="s">
        <v>1847</v>
      </c>
      <c r="M91" s="130" t="s">
        <v>1848</v>
      </c>
      <c r="N91" s="130" t="s">
        <v>379</v>
      </c>
      <c r="O91" s="130" t="s">
        <v>431</v>
      </c>
      <c r="P91" s="130" t="s">
        <v>432</v>
      </c>
      <c r="Q91" s="130" t="s">
        <v>432</v>
      </c>
      <c r="R91" s="130" t="s">
        <v>386</v>
      </c>
      <c r="S91" s="130" t="s">
        <v>1146</v>
      </c>
      <c r="T91" s="130" t="s">
        <v>1804</v>
      </c>
      <c r="U91" s="130" t="s">
        <v>1804</v>
      </c>
      <c r="AK91" s="130" t="s">
        <v>379</v>
      </c>
      <c r="AL91" s="130" t="s">
        <v>388</v>
      </c>
      <c r="AM91" s="130" t="s">
        <v>379</v>
      </c>
      <c r="AN91" s="130" t="s">
        <v>1146</v>
      </c>
      <c r="AO91" s="130" t="s">
        <v>1804</v>
      </c>
      <c r="AP91" s="130" t="s">
        <v>1805</v>
      </c>
      <c r="AQ91" s="130" t="s">
        <v>391</v>
      </c>
      <c r="AR91" s="130" t="s">
        <v>1146</v>
      </c>
      <c r="AS91" s="130" t="s">
        <v>522</v>
      </c>
      <c r="AU91" s="130" t="s">
        <v>1847</v>
      </c>
      <c r="AV91" s="130" t="s">
        <v>396</v>
      </c>
      <c r="AW91" s="130" t="s">
        <v>500</v>
      </c>
      <c r="AX91" s="130" t="s">
        <v>425</v>
      </c>
      <c r="AY91" s="130" t="s">
        <v>1253</v>
      </c>
      <c r="AZ91" s="130" t="s">
        <v>630</v>
      </c>
      <c r="BA91" s="130" t="s">
        <v>1849</v>
      </c>
      <c r="BB91" s="130" t="s">
        <v>402</v>
      </c>
      <c r="BC91" s="130" t="s">
        <v>908</v>
      </c>
      <c r="BD91" s="130" t="s">
        <v>404</v>
      </c>
      <c r="BE91" s="130" t="s">
        <v>1532</v>
      </c>
      <c r="BF91" s="130" t="s">
        <v>408</v>
      </c>
      <c r="BG91" s="130" t="s">
        <v>1850</v>
      </c>
      <c r="BH91" s="130" t="s">
        <v>396</v>
      </c>
      <c r="BI91" s="130" t="s">
        <v>1851</v>
      </c>
      <c r="BJ91" s="130" t="s">
        <v>415</v>
      </c>
      <c r="BK91" s="130" t="s">
        <v>486</v>
      </c>
      <c r="BL91" s="130" t="s">
        <v>413</v>
      </c>
      <c r="BM91" s="130" t="s">
        <v>1852</v>
      </c>
      <c r="BN91" s="130" t="s">
        <v>417</v>
      </c>
      <c r="BO91" s="130" t="s">
        <v>1002</v>
      </c>
      <c r="BP91" s="130" t="s">
        <v>641</v>
      </c>
      <c r="BQ91" s="130" t="s">
        <v>1853</v>
      </c>
      <c r="BR91" s="130" t="s">
        <v>419</v>
      </c>
      <c r="BS91" s="130" t="s">
        <v>1854</v>
      </c>
      <c r="BT91" s="130" t="s">
        <v>421</v>
      </c>
      <c r="BU91" s="130" t="s">
        <v>1855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1856</v>
      </c>
      <c r="C92" s="130" t="s">
        <v>1857</v>
      </c>
      <c r="D92" s="130" t="s">
        <v>1481</v>
      </c>
      <c r="E92" s="130" t="s">
        <v>1858</v>
      </c>
      <c r="F92" s="130" t="s">
        <v>1859</v>
      </c>
      <c r="H92" s="130" t="s">
        <v>378</v>
      </c>
      <c r="J92" s="130" t="s">
        <v>379</v>
      </c>
      <c r="K92" s="130" t="s">
        <v>519</v>
      </c>
      <c r="L92" s="130" t="s">
        <v>1860</v>
      </c>
      <c r="M92" s="130" t="s">
        <v>533</v>
      </c>
      <c r="N92" s="130" t="s">
        <v>379</v>
      </c>
      <c r="O92" s="130" t="s">
        <v>476</v>
      </c>
      <c r="P92" s="130" t="s">
        <v>588</v>
      </c>
      <c r="Q92" s="130" t="s">
        <v>589</v>
      </c>
      <c r="R92" s="130" t="s">
        <v>386</v>
      </c>
      <c r="S92" s="130" t="s">
        <v>1146</v>
      </c>
      <c r="T92" s="130" t="s">
        <v>1804</v>
      </c>
      <c r="U92" s="130" t="s">
        <v>1804</v>
      </c>
      <c r="AK92" s="130" t="s">
        <v>379</v>
      </c>
      <c r="AL92" s="130" t="s">
        <v>388</v>
      </c>
      <c r="AM92" s="130" t="s">
        <v>379</v>
      </c>
      <c r="AN92" s="130" t="s">
        <v>1146</v>
      </c>
      <c r="AO92" s="130" t="s">
        <v>1804</v>
      </c>
      <c r="AP92" s="130" t="s">
        <v>1805</v>
      </c>
      <c r="AQ92" s="130" t="s">
        <v>391</v>
      </c>
      <c r="AR92" s="130" t="s">
        <v>1146</v>
      </c>
      <c r="AS92" s="130" t="s">
        <v>546</v>
      </c>
      <c r="AU92" s="130" t="s">
        <v>1860</v>
      </c>
      <c r="AV92" s="130" t="s">
        <v>396</v>
      </c>
      <c r="AW92" s="130" t="s">
        <v>870</v>
      </c>
      <c r="AX92" s="130" t="s">
        <v>425</v>
      </c>
      <c r="AY92" s="130" t="s">
        <v>1861</v>
      </c>
      <c r="AZ92" s="130" t="s">
        <v>630</v>
      </c>
      <c r="BA92" s="130" t="s">
        <v>1862</v>
      </c>
      <c r="BB92" s="130" t="s">
        <v>402</v>
      </c>
      <c r="BC92" s="130" t="s">
        <v>1683</v>
      </c>
      <c r="BD92" s="130" t="s">
        <v>404</v>
      </c>
      <c r="BE92" s="130" t="s">
        <v>1382</v>
      </c>
      <c r="BF92" s="130" t="s">
        <v>408</v>
      </c>
      <c r="BG92" s="130" t="s">
        <v>1685</v>
      </c>
      <c r="BH92" s="130" t="s">
        <v>396</v>
      </c>
      <c r="BI92" s="130" t="s">
        <v>1739</v>
      </c>
      <c r="BJ92" s="130" t="s">
        <v>415</v>
      </c>
      <c r="BK92" s="130" t="s">
        <v>1863</v>
      </c>
      <c r="BL92" s="130" t="s">
        <v>413</v>
      </c>
      <c r="BM92" s="130" t="s">
        <v>1068</v>
      </c>
      <c r="BN92" s="130" t="s">
        <v>417</v>
      </c>
      <c r="BO92" s="130" t="s">
        <v>829</v>
      </c>
      <c r="BP92" s="130" t="s">
        <v>641</v>
      </c>
      <c r="BQ92" s="130" t="s">
        <v>1864</v>
      </c>
      <c r="BR92" s="130" t="s">
        <v>419</v>
      </c>
      <c r="BS92" s="130" t="s">
        <v>1865</v>
      </c>
      <c r="BT92" s="130" t="s">
        <v>421</v>
      </c>
      <c r="BU92" s="130" t="s">
        <v>1866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404</v>
      </c>
      <c r="C93" s="130" t="s">
        <v>1867</v>
      </c>
      <c r="D93" s="130" t="s">
        <v>622</v>
      </c>
      <c r="E93" s="130" t="s">
        <v>1868</v>
      </c>
      <c r="F93" s="130" t="s">
        <v>1869</v>
      </c>
      <c r="H93" s="130" t="s">
        <v>378</v>
      </c>
      <c r="J93" s="130" t="s">
        <v>379</v>
      </c>
      <c r="K93" s="130" t="s">
        <v>543</v>
      </c>
      <c r="L93" s="130" t="s">
        <v>1870</v>
      </c>
      <c r="M93" s="130" t="s">
        <v>1182</v>
      </c>
      <c r="N93" s="130" t="s">
        <v>379</v>
      </c>
      <c r="O93" s="130" t="s">
        <v>393</v>
      </c>
      <c r="P93" s="130" t="s">
        <v>840</v>
      </c>
      <c r="Q93" s="130" t="s">
        <v>841</v>
      </c>
      <c r="R93" s="130" t="s">
        <v>386</v>
      </c>
      <c r="S93" s="130" t="s">
        <v>1146</v>
      </c>
      <c r="T93" s="130" t="s">
        <v>1804</v>
      </c>
      <c r="U93" s="130" t="s">
        <v>1804</v>
      </c>
      <c r="AK93" s="130" t="s">
        <v>842</v>
      </c>
      <c r="AL93" s="130" t="s">
        <v>388</v>
      </c>
      <c r="AM93" s="130" t="s">
        <v>379</v>
      </c>
      <c r="AN93" s="130" t="s">
        <v>1146</v>
      </c>
      <c r="AO93" s="130" t="s">
        <v>1804</v>
      </c>
      <c r="AP93" s="130" t="s">
        <v>1805</v>
      </c>
      <c r="AQ93" s="130" t="s">
        <v>391</v>
      </c>
      <c r="AR93" s="130" t="s">
        <v>1146</v>
      </c>
      <c r="AS93" s="130" t="s">
        <v>784</v>
      </c>
      <c r="AU93" s="130" t="s">
        <v>1870</v>
      </c>
      <c r="AV93" s="130" t="s">
        <v>396</v>
      </c>
      <c r="AW93" s="130" t="s">
        <v>1871</v>
      </c>
      <c r="AX93" s="130" t="s">
        <v>425</v>
      </c>
      <c r="AY93" s="130" t="s">
        <v>1872</v>
      </c>
      <c r="AZ93" s="130" t="s">
        <v>630</v>
      </c>
      <c r="BA93" s="130" t="s">
        <v>1783</v>
      </c>
      <c r="BB93" s="130" t="s">
        <v>402</v>
      </c>
      <c r="BC93" s="130" t="s">
        <v>910</v>
      </c>
      <c r="BD93" s="130" t="s">
        <v>404</v>
      </c>
      <c r="BE93" s="130" t="s">
        <v>1873</v>
      </c>
      <c r="BF93" s="130" t="s">
        <v>408</v>
      </c>
      <c r="BG93" s="130" t="s">
        <v>486</v>
      </c>
      <c r="BH93" s="130" t="s">
        <v>396</v>
      </c>
      <c r="BI93" s="130" t="s">
        <v>1791</v>
      </c>
      <c r="BJ93" s="130" t="s">
        <v>415</v>
      </c>
      <c r="BK93" s="130" t="s">
        <v>1832</v>
      </c>
      <c r="BL93" s="130" t="s">
        <v>413</v>
      </c>
      <c r="BM93" s="130" t="s">
        <v>1874</v>
      </c>
      <c r="BN93" s="130" t="s">
        <v>417</v>
      </c>
      <c r="BO93" s="130" t="s">
        <v>429</v>
      </c>
      <c r="BP93" s="130" t="s">
        <v>641</v>
      </c>
      <c r="BQ93" s="130" t="s">
        <v>1875</v>
      </c>
      <c r="BR93" s="130" t="s">
        <v>419</v>
      </c>
      <c r="BS93" s="130" t="s">
        <v>1866</v>
      </c>
      <c r="BT93" s="130" t="s">
        <v>421</v>
      </c>
      <c r="BU93" s="130" t="s">
        <v>1876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1817</v>
      </c>
      <c r="C94" s="130" t="s">
        <v>1877</v>
      </c>
      <c r="D94" s="130" t="s">
        <v>393</v>
      </c>
      <c r="E94" s="130" t="s">
        <v>1878</v>
      </c>
      <c r="F94" s="130" t="s">
        <v>603</v>
      </c>
      <c r="H94" s="130" t="s">
        <v>378</v>
      </c>
      <c r="J94" s="130" t="s">
        <v>379</v>
      </c>
      <c r="K94" s="130" t="s">
        <v>473</v>
      </c>
      <c r="L94" s="130" t="s">
        <v>1879</v>
      </c>
      <c r="M94" s="130" t="s">
        <v>782</v>
      </c>
      <c r="N94" s="130" t="s">
        <v>379</v>
      </c>
      <c r="O94" s="130" t="s">
        <v>431</v>
      </c>
      <c r="P94" s="130" t="s">
        <v>432</v>
      </c>
      <c r="Q94" s="130" t="s">
        <v>432</v>
      </c>
      <c r="R94" s="130" t="s">
        <v>386</v>
      </c>
      <c r="S94" s="130" t="s">
        <v>1146</v>
      </c>
      <c r="T94" s="130" t="s">
        <v>1804</v>
      </c>
      <c r="U94" s="130" t="s">
        <v>1804</v>
      </c>
      <c r="AK94" s="130" t="s">
        <v>379</v>
      </c>
      <c r="AL94" s="130" t="s">
        <v>388</v>
      </c>
      <c r="AM94" s="130" t="s">
        <v>379</v>
      </c>
      <c r="AN94" s="130" t="s">
        <v>1146</v>
      </c>
      <c r="AO94" s="130" t="s">
        <v>1804</v>
      </c>
      <c r="AP94" s="130" t="s">
        <v>1805</v>
      </c>
      <c r="AQ94" s="130" t="s">
        <v>391</v>
      </c>
      <c r="AR94" s="130" t="s">
        <v>1146</v>
      </c>
      <c r="AS94" s="130" t="s">
        <v>653</v>
      </c>
      <c r="AU94" s="130" t="s">
        <v>1879</v>
      </c>
      <c r="AV94" s="130" t="s">
        <v>396</v>
      </c>
      <c r="AW94" s="130" t="s">
        <v>1376</v>
      </c>
      <c r="AX94" s="130" t="s">
        <v>425</v>
      </c>
      <c r="AY94" s="130" t="s">
        <v>1880</v>
      </c>
      <c r="AZ94" s="130" t="s">
        <v>630</v>
      </c>
      <c r="BA94" s="130" t="s">
        <v>504</v>
      </c>
      <c r="BB94" s="130" t="s">
        <v>402</v>
      </c>
      <c r="BC94" s="130" t="s">
        <v>1364</v>
      </c>
      <c r="BD94" s="130" t="s">
        <v>404</v>
      </c>
      <c r="BE94" s="130" t="s">
        <v>888</v>
      </c>
      <c r="BF94" s="130" t="s">
        <v>408</v>
      </c>
      <c r="BG94" s="130" t="s">
        <v>1881</v>
      </c>
      <c r="BH94" s="130" t="s">
        <v>396</v>
      </c>
      <c r="BI94" s="130" t="s">
        <v>1882</v>
      </c>
      <c r="BJ94" s="130" t="s">
        <v>415</v>
      </c>
      <c r="BK94" s="130" t="s">
        <v>430</v>
      </c>
      <c r="BL94" s="130" t="s">
        <v>413</v>
      </c>
      <c r="BM94" s="130" t="s">
        <v>1883</v>
      </c>
      <c r="BN94" s="130" t="s">
        <v>417</v>
      </c>
      <c r="BO94" s="130" t="s">
        <v>831</v>
      </c>
      <c r="BP94" s="130" t="s">
        <v>641</v>
      </c>
      <c r="BQ94" s="130" t="s">
        <v>1884</v>
      </c>
      <c r="BR94" s="130" t="s">
        <v>419</v>
      </c>
      <c r="BS94" s="130" t="s">
        <v>1885</v>
      </c>
      <c r="BT94" s="130" t="s">
        <v>421</v>
      </c>
      <c r="BU94" s="130" t="s">
        <v>1463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1574</v>
      </c>
      <c r="C95" s="130" t="s">
        <v>1886</v>
      </c>
      <c r="D95" s="130" t="s">
        <v>1887</v>
      </c>
      <c r="E95" s="130" t="s">
        <v>1888</v>
      </c>
      <c r="F95" s="130" t="s">
        <v>1054</v>
      </c>
      <c r="H95" s="130" t="s">
        <v>378</v>
      </c>
      <c r="J95" s="130" t="s">
        <v>379</v>
      </c>
      <c r="K95" s="130" t="s">
        <v>1350</v>
      </c>
      <c r="L95" s="130" t="s">
        <v>1889</v>
      </c>
      <c r="M95" s="130" t="s">
        <v>1890</v>
      </c>
      <c r="N95" s="130" t="s">
        <v>379</v>
      </c>
      <c r="O95" s="130" t="s">
        <v>308</v>
      </c>
      <c r="P95" s="130" t="s">
        <v>1802</v>
      </c>
      <c r="Q95" s="130" t="s">
        <v>1803</v>
      </c>
      <c r="R95" s="130" t="s">
        <v>386</v>
      </c>
      <c r="S95" s="130" t="s">
        <v>1146</v>
      </c>
      <c r="T95" s="130" t="s">
        <v>1804</v>
      </c>
      <c r="U95" s="130" t="s">
        <v>1804</v>
      </c>
      <c r="AK95" s="130" t="s">
        <v>842</v>
      </c>
      <c r="AL95" s="130" t="s">
        <v>388</v>
      </c>
      <c r="AM95" s="130" t="s">
        <v>379</v>
      </c>
      <c r="AN95" s="130" t="s">
        <v>1146</v>
      </c>
      <c r="AO95" s="130" t="s">
        <v>1804</v>
      </c>
      <c r="AP95" s="130" t="s">
        <v>1805</v>
      </c>
      <c r="AQ95" s="130" t="s">
        <v>391</v>
      </c>
      <c r="AR95" s="130" t="s">
        <v>1146</v>
      </c>
      <c r="AS95" s="130" t="s">
        <v>618</v>
      </c>
      <c r="AU95" s="130" t="s">
        <v>1889</v>
      </c>
      <c r="AV95" s="130" t="s">
        <v>396</v>
      </c>
      <c r="AW95" s="130" t="s">
        <v>1194</v>
      </c>
      <c r="AX95" s="130" t="s">
        <v>425</v>
      </c>
      <c r="AY95" s="130" t="s">
        <v>1278</v>
      </c>
      <c r="AZ95" s="130" t="s">
        <v>630</v>
      </c>
      <c r="BA95" s="130" t="s">
        <v>1891</v>
      </c>
      <c r="BB95" s="130" t="s">
        <v>402</v>
      </c>
      <c r="BC95" s="130" t="s">
        <v>1070</v>
      </c>
      <c r="BD95" s="130" t="s">
        <v>404</v>
      </c>
      <c r="BE95" s="130" t="s">
        <v>1241</v>
      </c>
      <c r="BF95" s="130" t="s">
        <v>408</v>
      </c>
      <c r="BG95" s="130" t="s">
        <v>1892</v>
      </c>
      <c r="BH95" s="130" t="s">
        <v>396</v>
      </c>
      <c r="BI95" s="130" t="s">
        <v>1893</v>
      </c>
      <c r="BJ95" s="130" t="s">
        <v>415</v>
      </c>
      <c r="BK95" s="130" t="s">
        <v>1894</v>
      </c>
      <c r="BL95" s="130" t="s">
        <v>413</v>
      </c>
      <c r="BM95" s="130" t="s">
        <v>1895</v>
      </c>
      <c r="BN95" s="130" t="s">
        <v>417</v>
      </c>
      <c r="BO95" s="130" t="s">
        <v>1896</v>
      </c>
      <c r="BP95" s="130" t="s">
        <v>641</v>
      </c>
      <c r="BQ95" s="130" t="s">
        <v>557</v>
      </c>
      <c r="BR95" s="130" t="s">
        <v>419</v>
      </c>
      <c r="BS95" s="130" t="s">
        <v>1897</v>
      </c>
      <c r="BT95" s="130" t="s">
        <v>421</v>
      </c>
      <c r="BU95" s="130" t="s">
        <v>1898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1899</v>
      </c>
      <c r="C96" s="130" t="s">
        <v>1900</v>
      </c>
      <c r="D96" s="130" t="s">
        <v>876</v>
      </c>
      <c r="E96" s="130" t="s">
        <v>1901</v>
      </c>
      <c r="F96" s="130" t="s">
        <v>1902</v>
      </c>
      <c r="H96" s="130" t="s">
        <v>378</v>
      </c>
      <c r="J96" s="130" t="s">
        <v>379</v>
      </c>
      <c r="K96" s="130" t="s">
        <v>615</v>
      </c>
      <c r="L96" s="130" t="s">
        <v>1903</v>
      </c>
      <c r="M96" s="130" t="s">
        <v>1904</v>
      </c>
      <c r="N96" s="130" t="s">
        <v>379</v>
      </c>
      <c r="O96" s="130" t="s">
        <v>431</v>
      </c>
      <c r="P96" s="130" t="s">
        <v>432</v>
      </c>
      <c r="Q96" s="130" t="s">
        <v>432</v>
      </c>
      <c r="R96" s="130" t="s">
        <v>386</v>
      </c>
      <c r="S96" s="130" t="s">
        <v>1146</v>
      </c>
      <c r="T96" s="130" t="s">
        <v>1804</v>
      </c>
      <c r="U96" s="130" t="s">
        <v>1804</v>
      </c>
      <c r="AK96" s="130" t="s">
        <v>379</v>
      </c>
      <c r="AL96" s="130" t="s">
        <v>388</v>
      </c>
      <c r="AM96" s="130" t="s">
        <v>379</v>
      </c>
      <c r="AN96" s="130" t="s">
        <v>1146</v>
      </c>
      <c r="AO96" s="130" t="s">
        <v>1804</v>
      </c>
      <c r="AP96" s="130" t="s">
        <v>1805</v>
      </c>
      <c r="AQ96" s="130" t="s">
        <v>391</v>
      </c>
      <c r="AR96" s="130" t="s">
        <v>1146</v>
      </c>
      <c r="AS96" s="130" t="s">
        <v>431</v>
      </c>
      <c r="AU96" s="130" t="s">
        <v>1903</v>
      </c>
      <c r="AV96" s="130" t="s">
        <v>396</v>
      </c>
      <c r="AW96" s="130" t="s">
        <v>1905</v>
      </c>
      <c r="AX96" s="130" t="s">
        <v>425</v>
      </c>
      <c r="AY96" s="130" t="s">
        <v>1906</v>
      </c>
      <c r="AZ96" s="130" t="s">
        <v>630</v>
      </c>
      <c r="BA96" s="130" t="s">
        <v>1450</v>
      </c>
      <c r="BB96" s="130" t="s">
        <v>402</v>
      </c>
      <c r="BC96" s="130" t="s">
        <v>1352</v>
      </c>
      <c r="BD96" s="130" t="s">
        <v>404</v>
      </c>
      <c r="BE96" s="130" t="s">
        <v>1133</v>
      </c>
      <c r="BF96" s="130" t="s">
        <v>408</v>
      </c>
      <c r="BG96" s="130" t="s">
        <v>1907</v>
      </c>
      <c r="BH96" s="130" t="s">
        <v>396</v>
      </c>
      <c r="BI96" s="130" t="s">
        <v>1908</v>
      </c>
      <c r="BJ96" s="130" t="s">
        <v>415</v>
      </c>
      <c r="BK96" s="130" t="s">
        <v>1455</v>
      </c>
      <c r="BL96" s="130" t="s">
        <v>413</v>
      </c>
      <c r="BM96" s="130" t="s">
        <v>1909</v>
      </c>
      <c r="BN96" s="130" t="s">
        <v>417</v>
      </c>
      <c r="BO96" s="130" t="s">
        <v>1910</v>
      </c>
      <c r="BP96" s="130" t="s">
        <v>641</v>
      </c>
      <c r="BQ96" s="130" t="s">
        <v>1911</v>
      </c>
      <c r="BR96" s="130" t="s">
        <v>419</v>
      </c>
      <c r="BS96" s="130" t="s">
        <v>1912</v>
      </c>
      <c r="BT96" s="130" t="s">
        <v>421</v>
      </c>
      <c r="BU96" s="130" t="s">
        <v>1913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1404</v>
      </c>
      <c r="C97" s="130" t="s">
        <v>1914</v>
      </c>
      <c r="D97" s="130" t="s">
        <v>1774</v>
      </c>
      <c r="E97" s="130" t="s">
        <v>1915</v>
      </c>
      <c r="F97" s="130" t="s">
        <v>1916</v>
      </c>
      <c r="H97" s="130" t="s">
        <v>378</v>
      </c>
      <c r="J97" s="130" t="s">
        <v>379</v>
      </c>
      <c r="K97" s="130" t="s">
        <v>428</v>
      </c>
      <c r="L97" s="130" t="s">
        <v>1917</v>
      </c>
      <c r="M97" s="130" t="s">
        <v>1918</v>
      </c>
      <c r="N97" s="130" t="s">
        <v>379</v>
      </c>
      <c r="O97" s="130" t="s">
        <v>476</v>
      </c>
      <c r="P97" s="130" t="s">
        <v>588</v>
      </c>
      <c r="Q97" s="130" t="s">
        <v>589</v>
      </c>
      <c r="R97" s="130" t="s">
        <v>386</v>
      </c>
      <c r="S97" s="130" t="s">
        <v>1146</v>
      </c>
      <c r="T97" s="130" t="s">
        <v>1804</v>
      </c>
      <c r="U97" s="130" t="s">
        <v>1804</v>
      </c>
      <c r="AK97" s="130" t="s">
        <v>379</v>
      </c>
      <c r="AL97" s="130" t="s">
        <v>388</v>
      </c>
      <c r="AM97" s="130" t="s">
        <v>379</v>
      </c>
      <c r="AN97" s="130" t="s">
        <v>1146</v>
      </c>
      <c r="AO97" s="130" t="s">
        <v>1804</v>
      </c>
      <c r="AP97" s="130" t="s">
        <v>1805</v>
      </c>
      <c r="AQ97" s="130" t="s">
        <v>391</v>
      </c>
      <c r="AR97" s="130" t="s">
        <v>1146</v>
      </c>
      <c r="AS97" s="130" t="s">
        <v>308</v>
      </c>
      <c r="AU97" s="130" t="s">
        <v>1917</v>
      </c>
      <c r="AV97" s="130" t="s">
        <v>396</v>
      </c>
      <c r="AW97" s="130" t="s">
        <v>1505</v>
      </c>
      <c r="AX97" s="130" t="s">
        <v>425</v>
      </c>
      <c r="AY97" s="130" t="s">
        <v>1919</v>
      </c>
      <c r="AZ97" s="130" t="s">
        <v>630</v>
      </c>
      <c r="BA97" s="130" t="s">
        <v>1173</v>
      </c>
      <c r="BB97" s="130" t="s">
        <v>402</v>
      </c>
      <c r="BC97" s="130" t="s">
        <v>1841</v>
      </c>
      <c r="BD97" s="130" t="s">
        <v>404</v>
      </c>
      <c r="BE97" s="130" t="s">
        <v>1089</v>
      </c>
      <c r="BF97" s="130" t="s">
        <v>408</v>
      </c>
      <c r="BG97" s="130" t="s">
        <v>1920</v>
      </c>
      <c r="BH97" s="130" t="s">
        <v>396</v>
      </c>
      <c r="BI97" s="130" t="s">
        <v>1158</v>
      </c>
      <c r="BJ97" s="130" t="s">
        <v>415</v>
      </c>
      <c r="BK97" s="130" t="s">
        <v>1921</v>
      </c>
      <c r="BL97" s="130" t="s">
        <v>413</v>
      </c>
      <c r="BM97" s="130" t="s">
        <v>1922</v>
      </c>
      <c r="BN97" s="130" t="s">
        <v>417</v>
      </c>
      <c r="BO97" s="130" t="s">
        <v>1923</v>
      </c>
      <c r="BP97" s="130" t="s">
        <v>641</v>
      </c>
      <c r="BQ97" s="130" t="s">
        <v>1924</v>
      </c>
      <c r="BR97" s="130" t="s">
        <v>419</v>
      </c>
      <c r="BS97" s="130" t="s">
        <v>1925</v>
      </c>
      <c r="BT97" s="130" t="s">
        <v>421</v>
      </c>
      <c r="BU97" s="130" t="s">
        <v>1926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1927</v>
      </c>
      <c r="C98" s="130" t="s">
        <v>1928</v>
      </c>
      <c r="D98" s="130" t="s">
        <v>1929</v>
      </c>
      <c r="E98" s="130" t="s">
        <v>1930</v>
      </c>
      <c r="F98" s="130" t="s">
        <v>1931</v>
      </c>
      <c r="H98" s="130" t="s">
        <v>378</v>
      </c>
      <c r="J98" s="130" t="s">
        <v>379</v>
      </c>
      <c r="K98" s="130" t="s">
        <v>879</v>
      </c>
      <c r="L98" s="130" t="s">
        <v>1932</v>
      </c>
      <c r="M98" s="130" t="s">
        <v>1933</v>
      </c>
      <c r="N98" s="130" t="s">
        <v>379</v>
      </c>
      <c r="O98" s="130" t="s">
        <v>393</v>
      </c>
      <c r="P98" s="130" t="s">
        <v>840</v>
      </c>
      <c r="Q98" s="130" t="s">
        <v>841</v>
      </c>
      <c r="R98" s="130" t="s">
        <v>386</v>
      </c>
      <c r="S98" s="130" t="s">
        <v>1146</v>
      </c>
      <c r="T98" s="130" t="s">
        <v>1804</v>
      </c>
      <c r="U98" s="130" t="s">
        <v>1804</v>
      </c>
      <c r="AK98" s="130" t="s">
        <v>842</v>
      </c>
      <c r="AL98" s="130" t="s">
        <v>388</v>
      </c>
      <c r="AM98" s="130" t="s">
        <v>379</v>
      </c>
      <c r="AN98" s="130" t="s">
        <v>1146</v>
      </c>
      <c r="AO98" s="130" t="s">
        <v>1804</v>
      </c>
      <c r="AP98" s="130" t="s">
        <v>1805</v>
      </c>
      <c r="AQ98" s="130" t="s">
        <v>391</v>
      </c>
      <c r="AR98" s="130" t="s">
        <v>1146</v>
      </c>
      <c r="AS98" s="130" t="s">
        <v>1146</v>
      </c>
      <c r="AU98" s="130" t="s">
        <v>1932</v>
      </c>
      <c r="AV98" s="130" t="s">
        <v>396</v>
      </c>
      <c r="AW98" s="130" t="s">
        <v>1934</v>
      </c>
      <c r="AX98" s="130" t="s">
        <v>425</v>
      </c>
      <c r="AY98" s="130" t="s">
        <v>1935</v>
      </c>
      <c r="AZ98" s="130" t="s">
        <v>630</v>
      </c>
      <c r="BA98" s="130" t="s">
        <v>1669</v>
      </c>
      <c r="BB98" s="130" t="s">
        <v>402</v>
      </c>
      <c r="BC98" s="130" t="s">
        <v>1066</v>
      </c>
      <c r="BD98" s="130" t="s">
        <v>404</v>
      </c>
      <c r="BE98" s="130" t="s">
        <v>1936</v>
      </c>
      <c r="BF98" s="130" t="s">
        <v>408</v>
      </c>
      <c r="BG98" s="130" t="s">
        <v>1937</v>
      </c>
      <c r="BH98" s="130" t="s">
        <v>396</v>
      </c>
      <c r="BI98" s="130" t="s">
        <v>513</v>
      </c>
      <c r="BJ98" s="130" t="s">
        <v>415</v>
      </c>
      <c r="BK98" s="130" t="s">
        <v>1938</v>
      </c>
      <c r="BL98" s="130" t="s">
        <v>413</v>
      </c>
      <c r="BM98" s="130" t="s">
        <v>1939</v>
      </c>
      <c r="BN98" s="130" t="s">
        <v>417</v>
      </c>
      <c r="BO98" s="130" t="s">
        <v>1940</v>
      </c>
      <c r="BP98" s="130" t="s">
        <v>641</v>
      </c>
      <c r="BQ98" s="130" t="s">
        <v>1941</v>
      </c>
      <c r="BR98" s="130" t="s">
        <v>419</v>
      </c>
      <c r="BS98" s="130" t="s">
        <v>1942</v>
      </c>
      <c r="BT98" s="130" t="s">
        <v>421</v>
      </c>
      <c r="BU98" s="130" t="s">
        <v>1943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1483</v>
      </c>
      <c r="C99" s="130" t="s">
        <v>1944</v>
      </c>
      <c r="D99" s="130" t="s">
        <v>1762</v>
      </c>
      <c r="E99" s="130" t="s">
        <v>1405</v>
      </c>
      <c r="F99" s="130" t="s">
        <v>1945</v>
      </c>
      <c r="H99" s="130" t="s">
        <v>378</v>
      </c>
      <c r="J99" s="130" t="s">
        <v>379</v>
      </c>
      <c r="K99" s="130" t="s">
        <v>738</v>
      </c>
      <c r="L99" s="130" t="s">
        <v>1946</v>
      </c>
      <c r="M99" s="130" t="s">
        <v>1947</v>
      </c>
      <c r="N99" s="130" t="s">
        <v>379</v>
      </c>
      <c r="O99" s="130" t="s">
        <v>476</v>
      </c>
      <c r="P99" s="130" t="s">
        <v>588</v>
      </c>
      <c r="Q99" s="130" t="s">
        <v>589</v>
      </c>
      <c r="R99" s="130" t="s">
        <v>386</v>
      </c>
      <c r="S99" s="130" t="s">
        <v>1146</v>
      </c>
      <c r="T99" s="130" t="s">
        <v>1804</v>
      </c>
      <c r="U99" s="130" t="s">
        <v>1804</v>
      </c>
      <c r="AK99" s="130" t="s">
        <v>379</v>
      </c>
      <c r="AL99" s="130" t="s">
        <v>388</v>
      </c>
      <c r="AM99" s="130" t="s">
        <v>379</v>
      </c>
      <c r="AN99" s="130" t="s">
        <v>1146</v>
      </c>
      <c r="AO99" s="130" t="s">
        <v>1804</v>
      </c>
      <c r="AP99" s="130" t="s">
        <v>1805</v>
      </c>
      <c r="AQ99" s="130" t="s">
        <v>391</v>
      </c>
      <c r="AR99" s="130" t="s">
        <v>1146</v>
      </c>
      <c r="AS99" s="130" t="s">
        <v>620</v>
      </c>
      <c r="AU99" s="130" t="s">
        <v>1946</v>
      </c>
      <c r="AV99" s="130" t="s">
        <v>396</v>
      </c>
      <c r="AW99" s="130" t="s">
        <v>1025</v>
      </c>
      <c r="AX99" s="130" t="s">
        <v>425</v>
      </c>
      <c r="AY99" s="130" t="s">
        <v>1948</v>
      </c>
      <c r="AZ99" s="130" t="s">
        <v>630</v>
      </c>
      <c r="BA99" s="130" t="s">
        <v>1185</v>
      </c>
      <c r="BB99" s="130" t="s">
        <v>402</v>
      </c>
      <c r="BC99" s="130" t="s">
        <v>1949</v>
      </c>
      <c r="BD99" s="130" t="s">
        <v>404</v>
      </c>
      <c r="BE99" s="130" t="s">
        <v>1950</v>
      </c>
      <c r="BF99" s="130" t="s">
        <v>408</v>
      </c>
      <c r="BG99" s="130" t="s">
        <v>1951</v>
      </c>
      <c r="BH99" s="130" t="s">
        <v>396</v>
      </c>
      <c r="BI99" s="130" t="s">
        <v>1952</v>
      </c>
      <c r="BJ99" s="130" t="s">
        <v>415</v>
      </c>
      <c r="BK99" s="130" t="s">
        <v>1953</v>
      </c>
      <c r="BL99" s="130" t="s">
        <v>413</v>
      </c>
      <c r="BM99" s="130" t="s">
        <v>1954</v>
      </c>
      <c r="BN99" s="130" t="s">
        <v>417</v>
      </c>
      <c r="BO99" s="130" t="s">
        <v>1955</v>
      </c>
      <c r="BP99" s="130" t="s">
        <v>641</v>
      </c>
      <c r="BQ99" s="130" t="s">
        <v>1956</v>
      </c>
      <c r="BR99" s="130" t="s">
        <v>419</v>
      </c>
      <c r="BS99" s="130" t="s">
        <v>1957</v>
      </c>
      <c r="BT99" s="130" t="s">
        <v>421</v>
      </c>
      <c r="BU99" s="130" t="s">
        <v>1958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735</v>
      </c>
      <c r="C100" s="130" t="s">
        <v>1959</v>
      </c>
      <c r="D100" s="130" t="s">
        <v>1146</v>
      </c>
      <c r="E100" s="130" t="s">
        <v>1960</v>
      </c>
      <c r="F100" s="130" t="s">
        <v>1961</v>
      </c>
      <c r="H100" s="130" t="s">
        <v>378</v>
      </c>
      <c r="J100" s="130" t="s">
        <v>379</v>
      </c>
      <c r="K100" s="130" t="s">
        <v>847</v>
      </c>
      <c r="L100" s="130" t="s">
        <v>1962</v>
      </c>
      <c r="M100" s="130" t="s">
        <v>1963</v>
      </c>
      <c r="N100" s="130" t="s">
        <v>379</v>
      </c>
      <c r="O100" s="130" t="s">
        <v>431</v>
      </c>
      <c r="P100" s="130" t="s">
        <v>432</v>
      </c>
      <c r="Q100" s="130" t="s">
        <v>432</v>
      </c>
      <c r="R100" s="130" t="s">
        <v>386</v>
      </c>
      <c r="S100" s="130" t="s">
        <v>1146</v>
      </c>
      <c r="T100" s="130" t="s">
        <v>1804</v>
      </c>
      <c r="U100" s="130" t="s">
        <v>1804</v>
      </c>
      <c r="AK100" s="130" t="s">
        <v>379</v>
      </c>
      <c r="AL100" s="130" t="s">
        <v>388</v>
      </c>
      <c r="AM100" s="130" t="s">
        <v>379</v>
      </c>
      <c r="AN100" s="130" t="s">
        <v>1146</v>
      </c>
      <c r="AO100" s="130" t="s">
        <v>1804</v>
      </c>
      <c r="AP100" s="130" t="s">
        <v>1805</v>
      </c>
      <c r="AQ100" s="130" t="s">
        <v>391</v>
      </c>
      <c r="AR100" s="130" t="s">
        <v>1146</v>
      </c>
      <c r="AS100" s="130" t="s">
        <v>392</v>
      </c>
      <c r="AU100" s="130" t="s">
        <v>1962</v>
      </c>
      <c r="AV100" s="130" t="s">
        <v>396</v>
      </c>
      <c r="AW100" s="130" t="s">
        <v>525</v>
      </c>
      <c r="AX100" s="130" t="s">
        <v>425</v>
      </c>
      <c r="AY100" s="130" t="s">
        <v>1546</v>
      </c>
      <c r="AZ100" s="130" t="s">
        <v>630</v>
      </c>
      <c r="BA100" s="130" t="s">
        <v>1964</v>
      </c>
      <c r="BB100" s="130" t="s">
        <v>402</v>
      </c>
      <c r="BC100" s="130" t="s">
        <v>1965</v>
      </c>
      <c r="BD100" s="130" t="s">
        <v>404</v>
      </c>
      <c r="BE100" s="130" t="s">
        <v>1966</v>
      </c>
      <c r="BF100" s="130" t="s">
        <v>408</v>
      </c>
      <c r="BG100" s="130" t="s">
        <v>1967</v>
      </c>
      <c r="BH100" s="130" t="s">
        <v>396</v>
      </c>
      <c r="BI100" s="130" t="s">
        <v>598</v>
      </c>
      <c r="BJ100" s="130" t="s">
        <v>415</v>
      </c>
      <c r="BK100" s="130" t="s">
        <v>1968</v>
      </c>
      <c r="BL100" s="130" t="s">
        <v>413</v>
      </c>
      <c r="BM100" s="130" t="s">
        <v>1969</v>
      </c>
      <c r="BN100" s="130" t="s">
        <v>417</v>
      </c>
      <c r="BO100" s="130" t="s">
        <v>1970</v>
      </c>
      <c r="BP100" s="130" t="s">
        <v>641</v>
      </c>
      <c r="BQ100" s="130" t="s">
        <v>1971</v>
      </c>
      <c r="BR100" s="130" t="s">
        <v>419</v>
      </c>
      <c r="BS100" s="130" t="s">
        <v>1972</v>
      </c>
      <c r="BT100" s="130" t="s">
        <v>421</v>
      </c>
      <c r="BU100" s="130" t="s">
        <v>1973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1315</v>
      </c>
      <c r="C101" s="130" t="s">
        <v>1974</v>
      </c>
      <c r="D101" s="130" t="s">
        <v>1899</v>
      </c>
      <c r="E101" s="130" t="s">
        <v>1975</v>
      </c>
      <c r="F101" s="130" t="s">
        <v>495</v>
      </c>
      <c r="H101" s="130" t="s">
        <v>378</v>
      </c>
      <c r="J101" s="130" t="s">
        <v>379</v>
      </c>
      <c r="K101" s="130" t="s">
        <v>757</v>
      </c>
      <c r="L101" s="130" t="s">
        <v>1976</v>
      </c>
      <c r="M101" s="130" t="s">
        <v>1977</v>
      </c>
      <c r="N101" s="130" t="s">
        <v>379</v>
      </c>
      <c r="O101" s="130" t="s">
        <v>393</v>
      </c>
      <c r="P101" s="130" t="s">
        <v>840</v>
      </c>
      <c r="Q101" s="130" t="s">
        <v>841</v>
      </c>
      <c r="R101" s="130" t="s">
        <v>386</v>
      </c>
      <c r="S101" s="130" t="s">
        <v>1146</v>
      </c>
      <c r="T101" s="130" t="s">
        <v>1804</v>
      </c>
      <c r="U101" s="130" t="s">
        <v>1804</v>
      </c>
      <c r="AK101" s="130" t="s">
        <v>379</v>
      </c>
      <c r="AL101" s="130" t="s">
        <v>388</v>
      </c>
      <c r="AM101" s="130" t="s">
        <v>379</v>
      </c>
      <c r="AN101" s="130" t="s">
        <v>1146</v>
      </c>
      <c r="AO101" s="130" t="s">
        <v>1804</v>
      </c>
      <c r="AP101" s="130" t="s">
        <v>1805</v>
      </c>
      <c r="AQ101" s="130" t="s">
        <v>391</v>
      </c>
      <c r="AR101" s="130" t="s">
        <v>1146</v>
      </c>
      <c r="AS101" s="130" t="s">
        <v>1368</v>
      </c>
      <c r="AU101" s="130" t="s">
        <v>1976</v>
      </c>
      <c r="AV101" s="130" t="s">
        <v>396</v>
      </c>
      <c r="AW101" s="130" t="s">
        <v>1978</v>
      </c>
      <c r="AX101" s="130" t="s">
        <v>425</v>
      </c>
      <c r="AY101" s="130" t="s">
        <v>1979</v>
      </c>
      <c r="AZ101" s="130" t="s">
        <v>630</v>
      </c>
      <c r="BA101" s="130" t="s">
        <v>1980</v>
      </c>
      <c r="BB101" s="130" t="s">
        <v>402</v>
      </c>
      <c r="BC101" s="130" t="s">
        <v>1981</v>
      </c>
      <c r="BD101" s="130" t="s">
        <v>404</v>
      </c>
      <c r="BE101" s="130" t="s">
        <v>1982</v>
      </c>
      <c r="BF101" s="130" t="s">
        <v>408</v>
      </c>
      <c r="BG101" s="130" t="s">
        <v>1983</v>
      </c>
      <c r="BH101" s="130" t="s">
        <v>396</v>
      </c>
      <c r="BI101" s="130" t="s">
        <v>1984</v>
      </c>
      <c r="BJ101" s="130" t="s">
        <v>415</v>
      </c>
      <c r="BK101" s="130" t="s">
        <v>1985</v>
      </c>
      <c r="BL101" s="130" t="s">
        <v>413</v>
      </c>
      <c r="BM101" s="130" t="s">
        <v>1986</v>
      </c>
      <c r="BN101" s="130" t="s">
        <v>417</v>
      </c>
      <c r="BO101" s="130" t="s">
        <v>1987</v>
      </c>
      <c r="BP101" s="130" t="s">
        <v>641</v>
      </c>
      <c r="BQ101" s="130" t="s">
        <v>1988</v>
      </c>
      <c r="BR101" s="130" t="s">
        <v>419</v>
      </c>
      <c r="BS101" s="130" t="s">
        <v>1989</v>
      </c>
      <c r="BT101" s="130" t="s">
        <v>421</v>
      </c>
      <c r="BU101" s="130" t="s">
        <v>1990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1991</v>
      </c>
      <c r="C102" s="130" t="s">
        <v>1992</v>
      </c>
      <c r="D102" s="130" t="s">
        <v>396</v>
      </c>
      <c r="E102" s="130" t="s">
        <v>426</v>
      </c>
      <c r="F102" s="130" t="s">
        <v>1551</v>
      </c>
      <c r="H102" s="130" t="s">
        <v>378</v>
      </c>
      <c r="J102" s="130" t="s">
        <v>379</v>
      </c>
      <c r="K102" s="130" t="s">
        <v>487</v>
      </c>
      <c r="L102" s="130" t="s">
        <v>1993</v>
      </c>
      <c r="M102" s="130" t="s">
        <v>1994</v>
      </c>
      <c r="N102" s="130" t="s">
        <v>389</v>
      </c>
      <c r="O102" s="130" t="s">
        <v>431</v>
      </c>
      <c r="P102" s="130" t="s">
        <v>432</v>
      </c>
      <c r="Q102" s="130" t="s">
        <v>432</v>
      </c>
      <c r="R102" s="130" t="s">
        <v>386</v>
      </c>
      <c r="S102" s="130" t="s">
        <v>1146</v>
      </c>
      <c r="T102" s="130" t="s">
        <v>1804</v>
      </c>
      <c r="U102" s="130" t="s">
        <v>1804</v>
      </c>
      <c r="AK102" s="130" t="s">
        <v>379</v>
      </c>
      <c r="AL102" s="130" t="s">
        <v>388</v>
      </c>
      <c r="AM102" s="130" t="s">
        <v>379</v>
      </c>
      <c r="AN102" s="130" t="s">
        <v>1146</v>
      </c>
      <c r="AO102" s="130" t="s">
        <v>1804</v>
      </c>
      <c r="AP102" s="130" t="s">
        <v>1805</v>
      </c>
      <c r="AQ102" s="130" t="s">
        <v>391</v>
      </c>
      <c r="AR102" s="130" t="s">
        <v>1146</v>
      </c>
      <c r="AU102" s="130" t="s">
        <v>1993</v>
      </c>
      <c r="AV102" s="130" t="s">
        <v>396</v>
      </c>
      <c r="AW102" s="130" t="s">
        <v>1906</v>
      </c>
      <c r="BF102" s="130" t="s">
        <v>408</v>
      </c>
      <c r="BG102" s="130" t="s">
        <v>1148</v>
      </c>
      <c r="BL102" s="130" t="s">
        <v>413</v>
      </c>
      <c r="BM102" s="130" t="s">
        <v>748</v>
      </c>
      <c r="BR102" s="130" t="s">
        <v>419</v>
      </c>
      <c r="BS102" s="130" t="s">
        <v>1057</v>
      </c>
      <c r="BT102" s="130" t="s">
        <v>421</v>
      </c>
      <c r="BU102" s="130" t="s">
        <v>1995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1929</v>
      </c>
      <c r="C103" s="130" t="s">
        <v>1996</v>
      </c>
      <c r="D103" s="130" t="s">
        <v>1160</v>
      </c>
      <c r="E103" s="130" t="s">
        <v>1997</v>
      </c>
      <c r="F103" s="130" t="s">
        <v>1998</v>
      </c>
      <c r="H103" s="130" t="s">
        <v>378</v>
      </c>
      <c r="J103" s="130" t="s">
        <v>379</v>
      </c>
      <c r="K103" s="130" t="s">
        <v>565</v>
      </c>
      <c r="N103" s="130" t="s">
        <v>393</v>
      </c>
      <c r="O103" s="130" t="s">
        <v>431</v>
      </c>
      <c r="P103" s="130" t="s">
        <v>432</v>
      </c>
      <c r="Q103" s="130" t="s">
        <v>432</v>
      </c>
      <c r="R103" s="130" t="s">
        <v>386</v>
      </c>
      <c r="S103" s="130" t="s">
        <v>1146</v>
      </c>
      <c r="T103" s="130" t="s">
        <v>1804</v>
      </c>
      <c r="U103" s="130" t="s">
        <v>1804</v>
      </c>
      <c r="AK103" s="130" t="s">
        <v>379</v>
      </c>
      <c r="AL103" s="130" t="s">
        <v>388</v>
      </c>
      <c r="AM103" s="130" t="s">
        <v>379</v>
      </c>
      <c r="AN103" s="130" t="s">
        <v>1146</v>
      </c>
      <c r="AO103" s="130" t="s">
        <v>1804</v>
      </c>
      <c r="AP103" s="130" t="s">
        <v>1805</v>
      </c>
      <c r="AQ103" s="130" t="s">
        <v>391</v>
      </c>
      <c r="AR103" s="130" t="s">
        <v>1146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1999</v>
      </c>
      <c r="C104" s="130" t="s">
        <v>2000</v>
      </c>
      <c r="D104" s="130" t="s">
        <v>620</v>
      </c>
      <c r="E104" s="130" t="s">
        <v>1960</v>
      </c>
      <c r="F104" s="130" t="s">
        <v>518</v>
      </c>
      <c r="H104" s="130" t="s">
        <v>378</v>
      </c>
      <c r="J104" s="130" t="s">
        <v>379</v>
      </c>
      <c r="K104" s="130" t="s">
        <v>1469</v>
      </c>
      <c r="N104" s="130" t="s">
        <v>433</v>
      </c>
      <c r="O104" s="130" t="s">
        <v>431</v>
      </c>
      <c r="P104" s="130" t="s">
        <v>432</v>
      </c>
      <c r="Q104" s="130" t="s">
        <v>432</v>
      </c>
      <c r="R104" s="130" t="s">
        <v>386</v>
      </c>
      <c r="S104" s="130" t="s">
        <v>1146</v>
      </c>
      <c r="T104" s="130" t="s">
        <v>1804</v>
      </c>
      <c r="U104" s="130" t="s">
        <v>1804</v>
      </c>
      <c r="AK104" s="130" t="s">
        <v>379</v>
      </c>
      <c r="AL104" s="130" t="s">
        <v>388</v>
      </c>
      <c r="AM104" s="130" t="s">
        <v>379</v>
      </c>
      <c r="AN104" s="130" t="s">
        <v>1146</v>
      </c>
      <c r="AO104" s="130" t="s">
        <v>1804</v>
      </c>
      <c r="AP104" s="130" t="s">
        <v>1805</v>
      </c>
      <c r="AQ104" s="130" t="s">
        <v>391</v>
      </c>
      <c r="AR104" s="130" t="s">
        <v>1146</v>
      </c>
      <c r="AV104" s="130" t="s">
        <v>396</v>
      </c>
      <c r="AW104" s="130" t="s">
        <v>637</v>
      </c>
      <c r="BL104" s="130" t="s">
        <v>413</v>
      </c>
      <c r="BM104" s="130" t="s">
        <v>772</v>
      </c>
      <c r="BN104" s="130" t="s">
        <v>417</v>
      </c>
      <c r="BO104" s="130" t="s">
        <v>1204</v>
      </c>
      <c r="BP104" s="130" t="s">
        <v>641</v>
      </c>
      <c r="BQ104" s="130" t="s">
        <v>2001</v>
      </c>
      <c r="BR104" s="130" t="s">
        <v>419</v>
      </c>
      <c r="BS104" s="130" t="s">
        <v>2002</v>
      </c>
      <c r="BT104" s="130" t="s">
        <v>421</v>
      </c>
      <c r="BU104" s="130" t="s">
        <v>855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408</v>
      </c>
      <c r="D105" s="130" t="s">
        <v>2003</v>
      </c>
      <c r="E105" s="130" t="s">
        <v>1975</v>
      </c>
      <c r="F105" s="130" t="s">
        <v>495</v>
      </c>
      <c r="H105" s="130" t="s">
        <v>378</v>
      </c>
      <c r="J105" s="130" t="s">
        <v>379</v>
      </c>
      <c r="K105" s="130" t="s">
        <v>650</v>
      </c>
      <c r="N105" s="130" t="s">
        <v>393</v>
      </c>
      <c r="O105" s="130" t="s">
        <v>393</v>
      </c>
      <c r="P105" s="130" t="s">
        <v>840</v>
      </c>
      <c r="Q105" s="130" t="s">
        <v>841</v>
      </c>
      <c r="R105" s="130" t="s">
        <v>386</v>
      </c>
      <c r="S105" s="130" t="s">
        <v>1146</v>
      </c>
      <c r="T105" s="130" t="s">
        <v>1804</v>
      </c>
      <c r="U105" s="130" t="s">
        <v>1804</v>
      </c>
      <c r="AK105" s="130" t="s">
        <v>842</v>
      </c>
      <c r="AL105" s="130" t="s">
        <v>388</v>
      </c>
      <c r="AM105" s="130" t="s">
        <v>379</v>
      </c>
      <c r="AN105" s="130" t="s">
        <v>1146</v>
      </c>
      <c r="AO105" s="130" t="s">
        <v>1804</v>
      </c>
      <c r="AP105" s="130" t="s">
        <v>1805</v>
      </c>
      <c r="AQ105" s="130" t="s">
        <v>391</v>
      </c>
      <c r="AR105" s="130" t="s">
        <v>1146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582</v>
      </c>
      <c r="C106" s="130" t="s">
        <v>2004</v>
      </c>
      <c r="D106" s="130" t="s">
        <v>843</v>
      </c>
      <c r="E106" s="130" t="s">
        <v>2005</v>
      </c>
      <c r="F106" s="130" t="s">
        <v>2006</v>
      </c>
      <c r="H106" s="130" t="s">
        <v>378</v>
      </c>
      <c r="J106" s="130" t="s">
        <v>379</v>
      </c>
      <c r="K106" s="130" t="s">
        <v>1209</v>
      </c>
      <c r="L106" s="130" t="s">
        <v>2007</v>
      </c>
      <c r="M106" s="130" t="s">
        <v>2008</v>
      </c>
      <c r="N106" s="130" t="s">
        <v>379</v>
      </c>
      <c r="O106" s="130" t="s">
        <v>522</v>
      </c>
      <c r="P106" s="130" t="s">
        <v>523</v>
      </c>
      <c r="Q106" s="130" t="s">
        <v>524</v>
      </c>
      <c r="R106" s="130" t="s">
        <v>386</v>
      </c>
      <c r="S106" s="130" t="s">
        <v>431</v>
      </c>
      <c r="T106" s="130" t="s">
        <v>2009</v>
      </c>
      <c r="U106" s="130" t="s">
        <v>2009</v>
      </c>
      <c r="AK106" s="130" t="s">
        <v>379</v>
      </c>
      <c r="AL106" s="130" t="s">
        <v>388</v>
      </c>
      <c r="AM106" s="130" t="s">
        <v>379</v>
      </c>
      <c r="AN106" s="130" t="s">
        <v>476</v>
      </c>
      <c r="AO106" s="130" t="s">
        <v>2009</v>
      </c>
      <c r="AP106" s="130" t="s">
        <v>1805</v>
      </c>
      <c r="AQ106" s="130" t="s">
        <v>391</v>
      </c>
      <c r="AR106" s="130" t="s">
        <v>620</v>
      </c>
      <c r="AS106" s="130" t="s">
        <v>393</v>
      </c>
      <c r="AU106" s="130" t="s">
        <v>2007</v>
      </c>
      <c r="AV106" s="130" t="s">
        <v>624</v>
      </c>
      <c r="AW106" s="130" t="s">
        <v>1058</v>
      </c>
      <c r="AX106" s="130" t="s">
        <v>396</v>
      </c>
      <c r="AY106" s="130" t="s">
        <v>1317</v>
      </c>
      <c r="AZ106" s="130" t="s">
        <v>425</v>
      </c>
      <c r="BA106" s="130" t="s">
        <v>2010</v>
      </c>
      <c r="BB106" s="130" t="s">
        <v>402</v>
      </c>
      <c r="BC106" s="130" t="s">
        <v>478</v>
      </c>
      <c r="BD106" s="130" t="s">
        <v>404</v>
      </c>
      <c r="BE106" s="130" t="s">
        <v>1861</v>
      </c>
      <c r="BF106" s="130" t="s">
        <v>408</v>
      </c>
      <c r="BG106" s="130" t="s">
        <v>2011</v>
      </c>
      <c r="BH106" s="130" t="s">
        <v>396</v>
      </c>
      <c r="BI106" s="130" t="s">
        <v>1807</v>
      </c>
      <c r="BJ106" s="130" t="s">
        <v>394</v>
      </c>
      <c r="BK106" s="130" t="s">
        <v>1807</v>
      </c>
      <c r="BL106" s="130" t="s">
        <v>491</v>
      </c>
      <c r="BM106" s="130" t="s">
        <v>2012</v>
      </c>
      <c r="BN106" s="130" t="s">
        <v>417</v>
      </c>
      <c r="BO106" s="130" t="s">
        <v>2013</v>
      </c>
      <c r="BP106" s="130" t="s">
        <v>641</v>
      </c>
      <c r="BQ106" s="130" t="s">
        <v>2014</v>
      </c>
      <c r="BR106" s="130" t="s">
        <v>419</v>
      </c>
      <c r="BS106" s="130" t="s">
        <v>1062</v>
      </c>
      <c r="BT106" s="130" t="s">
        <v>643</v>
      </c>
      <c r="BU106" s="130" t="s">
        <v>2015</v>
      </c>
      <c r="BV106" s="130" t="s">
        <v>421</v>
      </c>
      <c r="BW106" s="130" t="s">
        <v>548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2016</v>
      </c>
      <c r="C107" s="130" t="s">
        <v>2017</v>
      </c>
      <c r="D107" s="130" t="s">
        <v>610</v>
      </c>
      <c r="E107" s="130" t="s">
        <v>2005</v>
      </c>
      <c r="F107" s="130" t="s">
        <v>2018</v>
      </c>
      <c r="H107" s="130" t="s">
        <v>378</v>
      </c>
      <c r="J107" s="130" t="s">
        <v>379</v>
      </c>
      <c r="K107" s="130" t="s">
        <v>1124</v>
      </c>
      <c r="L107" s="130" t="s">
        <v>2019</v>
      </c>
      <c r="M107" s="130" t="s">
        <v>2020</v>
      </c>
      <c r="N107" s="130" t="s">
        <v>379</v>
      </c>
      <c r="O107" s="130" t="s">
        <v>522</v>
      </c>
      <c r="P107" s="130" t="s">
        <v>523</v>
      </c>
      <c r="Q107" s="130" t="s">
        <v>524</v>
      </c>
      <c r="R107" s="130" t="s">
        <v>386</v>
      </c>
      <c r="S107" s="130" t="s">
        <v>431</v>
      </c>
      <c r="T107" s="130" t="s">
        <v>2009</v>
      </c>
      <c r="U107" s="130" t="s">
        <v>2009</v>
      </c>
      <c r="AK107" s="130" t="s">
        <v>379</v>
      </c>
      <c r="AL107" s="130" t="s">
        <v>388</v>
      </c>
      <c r="AM107" s="130" t="s">
        <v>379</v>
      </c>
      <c r="AN107" s="130" t="s">
        <v>476</v>
      </c>
      <c r="AO107" s="130" t="s">
        <v>2009</v>
      </c>
      <c r="AP107" s="130" t="s">
        <v>1805</v>
      </c>
      <c r="AQ107" s="130" t="s">
        <v>391</v>
      </c>
      <c r="AR107" s="130" t="s">
        <v>620</v>
      </c>
      <c r="AS107" s="130" t="s">
        <v>433</v>
      </c>
      <c r="AU107" s="130" t="s">
        <v>2019</v>
      </c>
      <c r="AV107" s="130" t="s">
        <v>624</v>
      </c>
      <c r="AW107" s="130" t="s">
        <v>2021</v>
      </c>
      <c r="AX107" s="130" t="s">
        <v>396</v>
      </c>
      <c r="AY107" s="130" t="s">
        <v>894</v>
      </c>
      <c r="AZ107" s="130" t="s">
        <v>425</v>
      </c>
      <c r="BA107" s="130" t="s">
        <v>1566</v>
      </c>
      <c r="BB107" s="130" t="s">
        <v>402</v>
      </c>
      <c r="BC107" s="130" t="s">
        <v>2022</v>
      </c>
      <c r="BD107" s="130" t="s">
        <v>404</v>
      </c>
      <c r="BE107" s="130" t="s">
        <v>2023</v>
      </c>
      <c r="BF107" s="130" t="s">
        <v>408</v>
      </c>
      <c r="BG107" s="130" t="s">
        <v>2024</v>
      </c>
      <c r="BH107" s="130" t="s">
        <v>396</v>
      </c>
      <c r="BI107" s="130" t="s">
        <v>2025</v>
      </c>
      <c r="BJ107" s="130" t="s">
        <v>394</v>
      </c>
      <c r="BK107" s="130" t="s">
        <v>2025</v>
      </c>
      <c r="BL107" s="130" t="s">
        <v>491</v>
      </c>
      <c r="BM107" s="130" t="s">
        <v>1448</v>
      </c>
      <c r="BN107" s="130" t="s">
        <v>417</v>
      </c>
      <c r="BO107" s="130" t="s">
        <v>2026</v>
      </c>
      <c r="BP107" s="130" t="s">
        <v>641</v>
      </c>
      <c r="BQ107" s="130" t="s">
        <v>768</v>
      </c>
      <c r="BR107" s="130" t="s">
        <v>419</v>
      </c>
      <c r="BS107" s="130" t="s">
        <v>1654</v>
      </c>
      <c r="BT107" s="130" t="s">
        <v>643</v>
      </c>
      <c r="BU107" s="130" t="s">
        <v>1063</v>
      </c>
      <c r="BV107" s="130" t="s">
        <v>421</v>
      </c>
      <c r="BW107" s="130" t="s">
        <v>2027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2028</v>
      </c>
      <c r="C108" s="130" t="s">
        <v>2029</v>
      </c>
      <c r="D108" s="130" t="s">
        <v>2030</v>
      </c>
      <c r="E108" s="130" t="s">
        <v>1901</v>
      </c>
      <c r="F108" s="130" t="s">
        <v>2031</v>
      </c>
      <c r="H108" s="130" t="s">
        <v>378</v>
      </c>
      <c r="J108" s="130" t="s">
        <v>379</v>
      </c>
      <c r="K108" s="130" t="s">
        <v>1078</v>
      </c>
      <c r="L108" s="130" t="s">
        <v>2032</v>
      </c>
      <c r="M108" s="130" t="s">
        <v>2033</v>
      </c>
      <c r="N108" s="130" t="s">
        <v>379</v>
      </c>
      <c r="O108" s="130" t="s">
        <v>431</v>
      </c>
      <c r="P108" s="130" t="s">
        <v>432</v>
      </c>
      <c r="Q108" s="130" t="s">
        <v>432</v>
      </c>
      <c r="R108" s="130" t="s">
        <v>386</v>
      </c>
      <c r="S108" s="130" t="s">
        <v>431</v>
      </c>
      <c r="T108" s="130" t="s">
        <v>2009</v>
      </c>
      <c r="U108" s="130" t="s">
        <v>2009</v>
      </c>
      <c r="AK108" s="130" t="s">
        <v>379</v>
      </c>
      <c r="AL108" s="130" t="s">
        <v>388</v>
      </c>
      <c r="AM108" s="130" t="s">
        <v>379</v>
      </c>
      <c r="AN108" s="130" t="s">
        <v>476</v>
      </c>
      <c r="AO108" s="130" t="s">
        <v>2009</v>
      </c>
      <c r="AP108" s="130" t="s">
        <v>1805</v>
      </c>
      <c r="AQ108" s="130" t="s">
        <v>391</v>
      </c>
      <c r="AR108" s="130" t="s">
        <v>620</v>
      </c>
      <c r="AS108" s="130" t="s">
        <v>389</v>
      </c>
      <c r="AU108" s="130" t="s">
        <v>2032</v>
      </c>
      <c r="AV108" s="130" t="s">
        <v>624</v>
      </c>
      <c r="AW108" s="130" t="s">
        <v>1104</v>
      </c>
      <c r="AX108" s="130" t="s">
        <v>396</v>
      </c>
      <c r="AY108" s="130" t="s">
        <v>625</v>
      </c>
      <c r="AZ108" s="130" t="s">
        <v>425</v>
      </c>
      <c r="BA108" s="130" t="s">
        <v>1769</v>
      </c>
      <c r="BB108" s="130" t="s">
        <v>402</v>
      </c>
      <c r="BC108" s="130" t="s">
        <v>1170</v>
      </c>
      <c r="BD108" s="130" t="s">
        <v>404</v>
      </c>
      <c r="BE108" s="130" t="s">
        <v>1906</v>
      </c>
      <c r="BF108" s="130" t="s">
        <v>408</v>
      </c>
      <c r="BG108" s="130" t="s">
        <v>2034</v>
      </c>
      <c r="BH108" s="130" t="s">
        <v>396</v>
      </c>
      <c r="BI108" s="130" t="s">
        <v>1497</v>
      </c>
      <c r="BJ108" s="130" t="s">
        <v>394</v>
      </c>
      <c r="BK108" s="130" t="s">
        <v>1497</v>
      </c>
      <c r="BL108" s="130" t="s">
        <v>491</v>
      </c>
      <c r="BM108" s="130" t="s">
        <v>1325</v>
      </c>
      <c r="BN108" s="130" t="s">
        <v>417</v>
      </c>
      <c r="BO108" s="130" t="s">
        <v>1654</v>
      </c>
      <c r="BP108" s="130" t="s">
        <v>641</v>
      </c>
      <c r="BQ108" s="130" t="s">
        <v>949</v>
      </c>
      <c r="BR108" s="130" t="s">
        <v>419</v>
      </c>
      <c r="BS108" s="130" t="s">
        <v>506</v>
      </c>
      <c r="BT108" s="130" t="s">
        <v>643</v>
      </c>
      <c r="BU108" s="130" t="s">
        <v>2035</v>
      </c>
      <c r="BV108" s="130" t="s">
        <v>421</v>
      </c>
      <c r="BW108" s="130" t="s">
        <v>1417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641</v>
      </c>
      <c r="C109" s="130" t="s">
        <v>2036</v>
      </c>
      <c r="D109" s="130" t="s">
        <v>2037</v>
      </c>
      <c r="E109" s="130" t="s">
        <v>1535</v>
      </c>
      <c r="F109" s="130" t="s">
        <v>2038</v>
      </c>
      <c r="H109" s="130" t="s">
        <v>378</v>
      </c>
      <c r="J109" s="130" t="s">
        <v>379</v>
      </c>
      <c r="K109" s="130" t="s">
        <v>1232</v>
      </c>
      <c r="L109" s="130" t="s">
        <v>2039</v>
      </c>
      <c r="M109" s="130" t="s">
        <v>709</v>
      </c>
      <c r="N109" s="130" t="s">
        <v>379</v>
      </c>
      <c r="O109" s="130" t="s">
        <v>433</v>
      </c>
      <c r="P109" s="130" t="s">
        <v>498</v>
      </c>
      <c r="Q109" s="130" t="s">
        <v>499</v>
      </c>
      <c r="R109" s="130" t="s">
        <v>386</v>
      </c>
      <c r="S109" s="130" t="s">
        <v>431</v>
      </c>
      <c r="T109" s="130" t="s">
        <v>2009</v>
      </c>
      <c r="U109" s="130" t="s">
        <v>2009</v>
      </c>
      <c r="AK109" s="130" t="s">
        <v>379</v>
      </c>
      <c r="AL109" s="130" t="s">
        <v>388</v>
      </c>
      <c r="AM109" s="130" t="s">
        <v>379</v>
      </c>
      <c r="AN109" s="130" t="s">
        <v>476</v>
      </c>
      <c r="AO109" s="130" t="s">
        <v>2009</v>
      </c>
      <c r="AP109" s="130" t="s">
        <v>1805</v>
      </c>
      <c r="AQ109" s="130" t="s">
        <v>391</v>
      </c>
      <c r="AR109" s="130" t="s">
        <v>620</v>
      </c>
      <c r="AS109" s="130" t="s">
        <v>476</v>
      </c>
      <c r="AU109" s="130" t="s">
        <v>2039</v>
      </c>
      <c r="AV109" s="130" t="s">
        <v>624</v>
      </c>
      <c r="AW109" s="130" t="s">
        <v>1235</v>
      </c>
      <c r="AX109" s="130" t="s">
        <v>396</v>
      </c>
      <c r="AY109" s="130" t="s">
        <v>1516</v>
      </c>
      <c r="AZ109" s="130" t="s">
        <v>425</v>
      </c>
      <c r="BA109" s="130" t="s">
        <v>2022</v>
      </c>
      <c r="BB109" s="130" t="s">
        <v>402</v>
      </c>
      <c r="BC109" s="130" t="s">
        <v>2040</v>
      </c>
      <c r="BD109" s="130" t="s">
        <v>404</v>
      </c>
      <c r="BE109" s="130" t="s">
        <v>1396</v>
      </c>
      <c r="BF109" s="130" t="s">
        <v>408</v>
      </c>
      <c r="BG109" s="130" t="s">
        <v>2041</v>
      </c>
      <c r="BH109" s="130" t="s">
        <v>396</v>
      </c>
      <c r="BI109" s="130" t="s">
        <v>2042</v>
      </c>
      <c r="BJ109" s="130" t="s">
        <v>394</v>
      </c>
      <c r="BK109" s="130" t="s">
        <v>2042</v>
      </c>
      <c r="BL109" s="130" t="s">
        <v>491</v>
      </c>
      <c r="BM109" s="130" t="s">
        <v>2043</v>
      </c>
      <c r="BN109" s="130" t="s">
        <v>417</v>
      </c>
      <c r="BO109" s="130" t="s">
        <v>482</v>
      </c>
      <c r="BP109" s="130" t="s">
        <v>641</v>
      </c>
      <c r="BQ109" s="130" t="s">
        <v>1624</v>
      </c>
      <c r="BR109" s="130" t="s">
        <v>419</v>
      </c>
      <c r="BS109" s="130" t="s">
        <v>1532</v>
      </c>
      <c r="BT109" s="130" t="s">
        <v>643</v>
      </c>
      <c r="BU109" s="130" t="s">
        <v>678</v>
      </c>
      <c r="BV109" s="130" t="s">
        <v>421</v>
      </c>
      <c r="BW109" s="130" t="s">
        <v>971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643</v>
      </c>
      <c r="C110" s="130" t="s">
        <v>2044</v>
      </c>
      <c r="D110" s="130" t="s">
        <v>646</v>
      </c>
      <c r="E110" s="130" t="s">
        <v>1535</v>
      </c>
      <c r="F110" s="130" t="s">
        <v>2045</v>
      </c>
      <c r="H110" s="130" t="s">
        <v>378</v>
      </c>
      <c r="J110" s="130" t="s">
        <v>379</v>
      </c>
      <c r="K110" s="130" t="s">
        <v>895</v>
      </c>
      <c r="L110" s="130" t="s">
        <v>2046</v>
      </c>
      <c r="M110" s="130" t="s">
        <v>2047</v>
      </c>
      <c r="N110" s="130" t="s">
        <v>379</v>
      </c>
      <c r="O110" s="130" t="s">
        <v>433</v>
      </c>
      <c r="P110" s="130" t="s">
        <v>498</v>
      </c>
      <c r="Q110" s="130" t="s">
        <v>499</v>
      </c>
      <c r="R110" s="130" t="s">
        <v>386</v>
      </c>
      <c r="S110" s="130" t="s">
        <v>431</v>
      </c>
      <c r="T110" s="130" t="s">
        <v>2009</v>
      </c>
      <c r="U110" s="130" t="s">
        <v>2009</v>
      </c>
      <c r="AK110" s="130" t="s">
        <v>379</v>
      </c>
      <c r="AL110" s="130" t="s">
        <v>388</v>
      </c>
      <c r="AM110" s="130" t="s">
        <v>379</v>
      </c>
      <c r="AN110" s="130" t="s">
        <v>476</v>
      </c>
      <c r="AO110" s="130" t="s">
        <v>2009</v>
      </c>
      <c r="AP110" s="130" t="s">
        <v>1805</v>
      </c>
      <c r="AQ110" s="130" t="s">
        <v>391</v>
      </c>
      <c r="AR110" s="130" t="s">
        <v>620</v>
      </c>
      <c r="AS110" s="130" t="s">
        <v>383</v>
      </c>
      <c r="AU110" s="130" t="s">
        <v>2046</v>
      </c>
      <c r="AV110" s="130" t="s">
        <v>624</v>
      </c>
      <c r="AW110" s="130" t="s">
        <v>2048</v>
      </c>
      <c r="AX110" s="130" t="s">
        <v>396</v>
      </c>
      <c r="AY110" s="130" t="s">
        <v>2049</v>
      </c>
      <c r="AZ110" s="130" t="s">
        <v>425</v>
      </c>
      <c r="BA110" s="130" t="s">
        <v>457</v>
      </c>
      <c r="BB110" s="130" t="s">
        <v>402</v>
      </c>
      <c r="BC110" s="130" t="s">
        <v>2050</v>
      </c>
      <c r="BD110" s="130" t="s">
        <v>404</v>
      </c>
      <c r="BE110" s="130" t="s">
        <v>2051</v>
      </c>
      <c r="BF110" s="130" t="s">
        <v>408</v>
      </c>
      <c r="BG110" s="130" t="s">
        <v>902</v>
      </c>
      <c r="BH110" s="130" t="s">
        <v>396</v>
      </c>
      <c r="BI110" s="130" t="s">
        <v>1197</v>
      </c>
      <c r="BJ110" s="130" t="s">
        <v>394</v>
      </c>
      <c r="BK110" s="130" t="s">
        <v>1197</v>
      </c>
      <c r="BL110" s="130" t="s">
        <v>491</v>
      </c>
      <c r="BM110" s="130" t="s">
        <v>1107</v>
      </c>
      <c r="BN110" s="130" t="s">
        <v>417</v>
      </c>
      <c r="BO110" s="130" t="s">
        <v>926</v>
      </c>
      <c r="BP110" s="130" t="s">
        <v>641</v>
      </c>
      <c r="BQ110" s="130" t="s">
        <v>2052</v>
      </c>
      <c r="BR110" s="130" t="s">
        <v>419</v>
      </c>
      <c r="BS110" s="130" t="s">
        <v>2053</v>
      </c>
      <c r="BT110" s="130" t="s">
        <v>643</v>
      </c>
      <c r="BU110" s="130" t="s">
        <v>709</v>
      </c>
      <c r="BV110" s="130" t="s">
        <v>421</v>
      </c>
      <c r="BW110" s="130" t="s">
        <v>441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2054</v>
      </c>
      <c r="C111" s="130" t="s">
        <v>2055</v>
      </c>
      <c r="D111" s="130" t="s">
        <v>673</v>
      </c>
      <c r="E111" s="130" t="s">
        <v>2056</v>
      </c>
      <c r="F111" s="130" t="s">
        <v>2057</v>
      </c>
      <c r="H111" s="130" t="s">
        <v>378</v>
      </c>
      <c r="J111" s="130" t="s">
        <v>379</v>
      </c>
      <c r="K111" s="130" t="s">
        <v>916</v>
      </c>
      <c r="L111" s="130" t="s">
        <v>1923</v>
      </c>
      <c r="M111" s="130" t="s">
        <v>1773</v>
      </c>
      <c r="N111" s="130" t="s">
        <v>379</v>
      </c>
      <c r="O111" s="130" t="s">
        <v>476</v>
      </c>
      <c r="P111" s="130" t="s">
        <v>588</v>
      </c>
      <c r="Q111" s="130" t="s">
        <v>589</v>
      </c>
      <c r="R111" s="130" t="s">
        <v>386</v>
      </c>
      <c r="S111" s="130" t="s">
        <v>431</v>
      </c>
      <c r="T111" s="130" t="s">
        <v>2009</v>
      </c>
      <c r="U111" s="130" t="s">
        <v>2009</v>
      </c>
      <c r="AK111" s="130" t="s">
        <v>379</v>
      </c>
      <c r="AL111" s="130" t="s">
        <v>388</v>
      </c>
      <c r="AM111" s="130" t="s">
        <v>379</v>
      </c>
      <c r="AN111" s="130" t="s">
        <v>476</v>
      </c>
      <c r="AO111" s="130" t="s">
        <v>2009</v>
      </c>
      <c r="AP111" s="130" t="s">
        <v>1805</v>
      </c>
      <c r="AQ111" s="130" t="s">
        <v>391</v>
      </c>
      <c r="AR111" s="130" t="s">
        <v>620</v>
      </c>
      <c r="AS111" s="130" t="s">
        <v>522</v>
      </c>
      <c r="AU111" s="130" t="s">
        <v>1923</v>
      </c>
      <c r="AV111" s="130" t="s">
        <v>624</v>
      </c>
      <c r="AW111" s="130" t="s">
        <v>1034</v>
      </c>
      <c r="AX111" s="130" t="s">
        <v>396</v>
      </c>
      <c r="AY111" s="130" t="s">
        <v>2058</v>
      </c>
      <c r="AZ111" s="130" t="s">
        <v>425</v>
      </c>
      <c r="BA111" s="130" t="s">
        <v>2059</v>
      </c>
      <c r="BB111" s="130" t="s">
        <v>402</v>
      </c>
      <c r="BC111" s="130" t="s">
        <v>1807</v>
      </c>
      <c r="BD111" s="130" t="s">
        <v>404</v>
      </c>
      <c r="BE111" s="130" t="s">
        <v>401</v>
      </c>
      <c r="BF111" s="130" t="s">
        <v>408</v>
      </c>
      <c r="BG111" s="130" t="s">
        <v>2060</v>
      </c>
      <c r="BH111" s="130" t="s">
        <v>396</v>
      </c>
      <c r="BI111" s="130" t="s">
        <v>1237</v>
      </c>
      <c r="BJ111" s="130" t="s">
        <v>394</v>
      </c>
      <c r="BK111" s="130" t="s">
        <v>1237</v>
      </c>
      <c r="BL111" s="130" t="s">
        <v>491</v>
      </c>
      <c r="BM111" s="130" t="s">
        <v>1257</v>
      </c>
      <c r="BN111" s="130" t="s">
        <v>417</v>
      </c>
      <c r="BO111" s="130" t="s">
        <v>1201</v>
      </c>
      <c r="BP111" s="130" t="s">
        <v>641</v>
      </c>
      <c r="BQ111" s="130" t="s">
        <v>2061</v>
      </c>
      <c r="BR111" s="130" t="s">
        <v>419</v>
      </c>
      <c r="BS111" s="130" t="s">
        <v>887</v>
      </c>
      <c r="BT111" s="130" t="s">
        <v>643</v>
      </c>
      <c r="BU111" s="130" t="s">
        <v>750</v>
      </c>
      <c r="BV111" s="130" t="s">
        <v>421</v>
      </c>
      <c r="BW111" s="130" t="s">
        <v>1704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2003</v>
      </c>
      <c r="C112" s="130" t="s">
        <v>2062</v>
      </c>
      <c r="D112" s="130" t="s">
        <v>874</v>
      </c>
      <c r="E112" s="130" t="s">
        <v>696</v>
      </c>
      <c r="F112" s="130" t="s">
        <v>1902</v>
      </c>
      <c r="H112" s="130" t="s">
        <v>378</v>
      </c>
      <c r="J112" s="130" t="s">
        <v>379</v>
      </c>
      <c r="K112" s="130" t="s">
        <v>879</v>
      </c>
      <c r="L112" s="130" t="s">
        <v>2063</v>
      </c>
      <c r="M112" s="130" t="s">
        <v>2064</v>
      </c>
      <c r="N112" s="130" t="s">
        <v>379</v>
      </c>
      <c r="O112" s="130" t="s">
        <v>431</v>
      </c>
      <c r="P112" s="130" t="s">
        <v>432</v>
      </c>
      <c r="Q112" s="130" t="s">
        <v>432</v>
      </c>
      <c r="R112" s="130" t="s">
        <v>386</v>
      </c>
      <c r="S112" s="130" t="s">
        <v>431</v>
      </c>
      <c r="T112" s="130" t="s">
        <v>2009</v>
      </c>
      <c r="U112" s="130" t="s">
        <v>2009</v>
      </c>
      <c r="AK112" s="130" t="s">
        <v>379</v>
      </c>
      <c r="AL112" s="130" t="s">
        <v>388</v>
      </c>
      <c r="AM112" s="130" t="s">
        <v>379</v>
      </c>
      <c r="AN112" s="130" t="s">
        <v>476</v>
      </c>
      <c r="AO112" s="130" t="s">
        <v>2009</v>
      </c>
      <c r="AP112" s="130" t="s">
        <v>1805</v>
      </c>
      <c r="AQ112" s="130" t="s">
        <v>391</v>
      </c>
      <c r="AR112" s="130" t="s">
        <v>620</v>
      </c>
      <c r="AS112" s="130" t="s">
        <v>546</v>
      </c>
      <c r="AU112" s="130" t="s">
        <v>2063</v>
      </c>
      <c r="AV112" s="130" t="s">
        <v>624</v>
      </c>
      <c r="AW112" s="130" t="s">
        <v>428</v>
      </c>
      <c r="AX112" s="130" t="s">
        <v>396</v>
      </c>
      <c r="AY112" s="130" t="s">
        <v>1336</v>
      </c>
      <c r="AZ112" s="130" t="s">
        <v>425</v>
      </c>
      <c r="BA112" s="130" t="s">
        <v>2065</v>
      </c>
      <c r="BB112" s="130" t="s">
        <v>402</v>
      </c>
      <c r="BC112" s="130" t="s">
        <v>2066</v>
      </c>
      <c r="BD112" s="130" t="s">
        <v>404</v>
      </c>
      <c r="BE112" s="130" t="s">
        <v>921</v>
      </c>
      <c r="BF112" s="130" t="s">
        <v>408</v>
      </c>
      <c r="BG112" s="130" t="s">
        <v>2067</v>
      </c>
      <c r="BH112" s="130" t="s">
        <v>396</v>
      </c>
      <c r="BI112" s="130" t="s">
        <v>1862</v>
      </c>
      <c r="BJ112" s="130" t="s">
        <v>394</v>
      </c>
      <c r="BK112" s="130" t="s">
        <v>1862</v>
      </c>
      <c r="BL112" s="130" t="s">
        <v>491</v>
      </c>
      <c r="BM112" s="130" t="s">
        <v>2068</v>
      </c>
      <c r="BN112" s="130" t="s">
        <v>417</v>
      </c>
      <c r="BO112" s="130" t="s">
        <v>1793</v>
      </c>
      <c r="BP112" s="130" t="s">
        <v>641</v>
      </c>
      <c r="BQ112" s="130" t="s">
        <v>1260</v>
      </c>
      <c r="BR112" s="130" t="s">
        <v>419</v>
      </c>
      <c r="BS112" s="130" t="s">
        <v>569</v>
      </c>
      <c r="BT112" s="130" t="s">
        <v>643</v>
      </c>
      <c r="BU112" s="130" t="s">
        <v>1193</v>
      </c>
      <c r="BV112" s="130" t="s">
        <v>421</v>
      </c>
      <c r="BW112" s="130" t="s">
        <v>2069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419</v>
      </c>
      <c r="C113" s="130" t="s">
        <v>2070</v>
      </c>
      <c r="D113" s="130" t="s">
        <v>2071</v>
      </c>
      <c r="E113" s="130" t="s">
        <v>1535</v>
      </c>
      <c r="F113" s="130" t="s">
        <v>2072</v>
      </c>
      <c r="H113" s="130" t="s">
        <v>378</v>
      </c>
      <c r="J113" s="130" t="s">
        <v>379</v>
      </c>
      <c r="K113" s="130" t="s">
        <v>1055</v>
      </c>
      <c r="L113" s="130" t="s">
        <v>2073</v>
      </c>
      <c r="M113" s="130" t="s">
        <v>2074</v>
      </c>
      <c r="N113" s="130" t="s">
        <v>379</v>
      </c>
      <c r="O113" s="130" t="s">
        <v>433</v>
      </c>
      <c r="P113" s="130" t="s">
        <v>498</v>
      </c>
      <c r="Q113" s="130" t="s">
        <v>499</v>
      </c>
      <c r="R113" s="130" t="s">
        <v>386</v>
      </c>
      <c r="S113" s="130" t="s">
        <v>431</v>
      </c>
      <c r="T113" s="130" t="s">
        <v>2009</v>
      </c>
      <c r="U113" s="130" t="s">
        <v>2009</v>
      </c>
      <c r="AK113" s="130" t="s">
        <v>379</v>
      </c>
      <c r="AL113" s="130" t="s">
        <v>388</v>
      </c>
      <c r="AM113" s="130" t="s">
        <v>379</v>
      </c>
      <c r="AN113" s="130" t="s">
        <v>476</v>
      </c>
      <c r="AO113" s="130" t="s">
        <v>2009</v>
      </c>
      <c r="AP113" s="130" t="s">
        <v>1805</v>
      </c>
      <c r="AQ113" s="130" t="s">
        <v>391</v>
      </c>
      <c r="AR113" s="130" t="s">
        <v>620</v>
      </c>
      <c r="AS113" s="130" t="s">
        <v>784</v>
      </c>
      <c r="AU113" s="130" t="s">
        <v>2073</v>
      </c>
      <c r="AV113" s="130" t="s">
        <v>624</v>
      </c>
      <c r="AW113" s="130" t="s">
        <v>1317</v>
      </c>
      <c r="AX113" s="130" t="s">
        <v>396</v>
      </c>
      <c r="AY113" s="130" t="s">
        <v>1394</v>
      </c>
      <c r="AZ113" s="130" t="s">
        <v>425</v>
      </c>
      <c r="BA113" s="130" t="s">
        <v>2075</v>
      </c>
      <c r="BB113" s="130" t="s">
        <v>402</v>
      </c>
      <c r="BC113" s="130" t="s">
        <v>1644</v>
      </c>
      <c r="BD113" s="130" t="s">
        <v>404</v>
      </c>
      <c r="BE113" s="130" t="s">
        <v>686</v>
      </c>
      <c r="BF113" s="130" t="s">
        <v>408</v>
      </c>
      <c r="BG113" s="130" t="s">
        <v>1783</v>
      </c>
      <c r="BH113" s="130" t="s">
        <v>396</v>
      </c>
      <c r="BI113" s="130" t="s">
        <v>1256</v>
      </c>
      <c r="BJ113" s="130" t="s">
        <v>394</v>
      </c>
      <c r="BK113" s="130" t="s">
        <v>1256</v>
      </c>
      <c r="BL113" s="130" t="s">
        <v>491</v>
      </c>
      <c r="BM113" s="130" t="s">
        <v>887</v>
      </c>
      <c r="BN113" s="130" t="s">
        <v>417</v>
      </c>
      <c r="BO113" s="130" t="s">
        <v>1240</v>
      </c>
      <c r="BP113" s="130" t="s">
        <v>641</v>
      </c>
      <c r="BQ113" s="130" t="s">
        <v>1852</v>
      </c>
      <c r="BR113" s="130" t="s">
        <v>419</v>
      </c>
      <c r="BS113" s="130" t="s">
        <v>571</v>
      </c>
      <c r="BT113" s="130" t="s">
        <v>643</v>
      </c>
      <c r="BU113" s="130" t="s">
        <v>1882</v>
      </c>
      <c r="BV113" s="130" t="s">
        <v>421</v>
      </c>
      <c r="BW113" s="130" t="s">
        <v>1110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1305</v>
      </c>
      <c r="C114" s="130" t="s">
        <v>2076</v>
      </c>
      <c r="D114" s="130" t="s">
        <v>1285</v>
      </c>
      <c r="E114" s="130" t="s">
        <v>1053</v>
      </c>
      <c r="F114" s="130" t="s">
        <v>2077</v>
      </c>
      <c r="H114" s="130" t="s">
        <v>378</v>
      </c>
      <c r="J114" s="130" t="s">
        <v>379</v>
      </c>
      <c r="K114" s="130" t="s">
        <v>938</v>
      </c>
      <c r="L114" s="130" t="s">
        <v>2078</v>
      </c>
      <c r="M114" s="130" t="s">
        <v>2079</v>
      </c>
      <c r="N114" s="130" t="s">
        <v>379</v>
      </c>
      <c r="O114" s="130" t="s">
        <v>431</v>
      </c>
      <c r="P114" s="130" t="s">
        <v>432</v>
      </c>
      <c r="Q114" s="130" t="s">
        <v>432</v>
      </c>
      <c r="R114" s="130" t="s">
        <v>386</v>
      </c>
      <c r="S114" s="130" t="s">
        <v>431</v>
      </c>
      <c r="T114" s="130" t="s">
        <v>2009</v>
      </c>
      <c r="U114" s="130" t="s">
        <v>2009</v>
      </c>
      <c r="AK114" s="130" t="s">
        <v>379</v>
      </c>
      <c r="AL114" s="130" t="s">
        <v>388</v>
      </c>
      <c r="AM114" s="130" t="s">
        <v>379</v>
      </c>
      <c r="AN114" s="130" t="s">
        <v>476</v>
      </c>
      <c r="AO114" s="130" t="s">
        <v>2009</v>
      </c>
      <c r="AP114" s="130" t="s">
        <v>1805</v>
      </c>
      <c r="AQ114" s="130" t="s">
        <v>391</v>
      </c>
      <c r="AR114" s="130" t="s">
        <v>620</v>
      </c>
      <c r="AS114" s="130" t="s">
        <v>653</v>
      </c>
      <c r="AU114" s="130" t="s">
        <v>2078</v>
      </c>
      <c r="AV114" s="130" t="s">
        <v>624</v>
      </c>
      <c r="AW114" s="130" t="s">
        <v>2080</v>
      </c>
      <c r="AX114" s="130" t="s">
        <v>396</v>
      </c>
      <c r="AY114" s="130" t="s">
        <v>2081</v>
      </c>
      <c r="AZ114" s="130" t="s">
        <v>425</v>
      </c>
      <c r="BA114" s="130" t="s">
        <v>2082</v>
      </c>
      <c r="BB114" s="130" t="s">
        <v>402</v>
      </c>
      <c r="BC114" s="130" t="s">
        <v>2083</v>
      </c>
      <c r="BD114" s="130" t="s">
        <v>404</v>
      </c>
      <c r="BE114" s="130" t="s">
        <v>877</v>
      </c>
      <c r="BF114" s="130" t="s">
        <v>408</v>
      </c>
      <c r="BG114" s="130" t="s">
        <v>638</v>
      </c>
      <c r="BH114" s="130" t="s">
        <v>396</v>
      </c>
      <c r="BI114" s="130" t="s">
        <v>904</v>
      </c>
      <c r="BJ114" s="130" t="s">
        <v>394</v>
      </c>
      <c r="BK114" s="130" t="s">
        <v>904</v>
      </c>
      <c r="BL114" s="130" t="s">
        <v>491</v>
      </c>
      <c r="BM114" s="130" t="s">
        <v>792</v>
      </c>
      <c r="BN114" s="130" t="s">
        <v>417</v>
      </c>
      <c r="BO114" s="130" t="s">
        <v>1088</v>
      </c>
      <c r="BP114" s="130" t="s">
        <v>641</v>
      </c>
      <c r="BQ114" s="130" t="s">
        <v>2084</v>
      </c>
      <c r="BR114" s="130" t="s">
        <v>419</v>
      </c>
      <c r="BS114" s="130" t="s">
        <v>510</v>
      </c>
      <c r="BT114" s="130" t="s">
        <v>643</v>
      </c>
      <c r="BU114" s="130" t="s">
        <v>2085</v>
      </c>
      <c r="BV114" s="130" t="s">
        <v>421</v>
      </c>
      <c r="BW114" s="130" t="s">
        <v>1135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2086</v>
      </c>
      <c r="C115" s="130" t="s">
        <v>2087</v>
      </c>
      <c r="D115" s="130" t="s">
        <v>1856</v>
      </c>
      <c r="E115" s="130" t="s">
        <v>1405</v>
      </c>
      <c r="F115" s="130" t="s">
        <v>2088</v>
      </c>
      <c r="H115" s="130" t="s">
        <v>378</v>
      </c>
      <c r="J115" s="130" t="s">
        <v>379</v>
      </c>
      <c r="K115" s="130" t="s">
        <v>862</v>
      </c>
      <c r="L115" s="130" t="s">
        <v>1972</v>
      </c>
      <c r="M115" s="130" t="s">
        <v>1242</v>
      </c>
      <c r="N115" s="130" t="s">
        <v>379</v>
      </c>
      <c r="O115" s="130" t="s">
        <v>476</v>
      </c>
      <c r="P115" s="130" t="s">
        <v>588</v>
      </c>
      <c r="Q115" s="130" t="s">
        <v>589</v>
      </c>
      <c r="R115" s="130" t="s">
        <v>386</v>
      </c>
      <c r="S115" s="130" t="s">
        <v>431</v>
      </c>
      <c r="T115" s="130" t="s">
        <v>2009</v>
      </c>
      <c r="U115" s="130" t="s">
        <v>2009</v>
      </c>
      <c r="AK115" s="130" t="s">
        <v>379</v>
      </c>
      <c r="AL115" s="130" t="s">
        <v>388</v>
      </c>
      <c r="AM115" s="130" t="s">
        <v>379</v>
      </c>
      <c r="AN115" s="130" t="s">
        <v>476</v>
      </c>
      <c r="AO115" s="130" t="s">
        <v>2009</v>
      </c>
      <c r="AP115" s="130" t="s">
        <v>1805</v>
      </c>
      <c r="AQ115" s="130" t="s">
        <v>391</v>
      </c>
      <c r="AR115" s="130" t="s">
        <v>620</v>
      </c>
      <c r="AS115" s="130" t="s">
        <v>618</v>
      </c>
      <c r="AU115" s="130" t="s">
        <v>1972</v>
      </c>
      <c r="AV115" s="130" t="s">
        <v>624</v>
      </c>
      <c r="AW115" s="130" t="s">
        <v>2089</v>
      </c>
      <c r="AX115" s="130" t="s">
        <v>396</v>
      </c>
      <c r="AY115" s="130" t="s">
        <v>2090</v>
      </c>
      <c r="AZ115" s="130" t="s">
        <v>425</v>
      </c>
      <c r="BA115" s="130" t="s">
        <v>921</v>
      </c>
      <c r="BB115" s="130" t="s">
        <v>402</v>
      </c>
      <c r="BC115" s="130" t="s">
        <v>2091</v>
      </c>
      <c r="BD115" s="130" t="s">
        <v>404</v>
      </c>
      <c r="BE115" s="130" t="s">
        <v>1416</v>
      </c>
      <c r="BF115" s="130" t="s">
        <v>408</v>
      </c>
      <c r="BG115" s="130" t="s">
        <v>932</v>
      </c>
      <c r="BH115" s="130" t="s">
        <v>396</v>
      </c>
      <c r="BI115" s="130" t="s">
        <v>1065</v>
      </c>
      <c r="BJ115" s="130" t="s">
        <v>394</v>
      </c>
      <c r="BK115" s="130" t="s">
        <v>1065</v>
      </c>
      <c r="BL115" s="130" t="s">
        <v>491</v>
      </c>
      <c r="BM115" s="130" t="s">
        <v>2092</v>
      </c>
      <c r="BN115" s="130" t="s">
        <v>417</v>
      </c>
      <c r="BO115" s="130" t="s">
        <v>510</v>
      </c>
      <c r="BP115" s="130" t="s">
        <v>641</v>
      </c>
      <c r="BQ115" s="130" t="s">
        <v>2093</v>
      </c>
      <c r="BR115" s="130" t="s">
        <v>419</v>
      </c>
      <c r="BS115" s="130" t="s">
        <v>1115</v>
      </c>
      <c r="BT115" s="130" t="s">
        <v>643</v>
      </c>
      <c r="BU115" s="130" t="s">
        <v>2094</v>
      </c>
      <c r="BV115" s="130" t="s">
        <v>421</v>
      </c>
      <c r="BW115" s="130" t="s">
        <v>2095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450</v>
      </c>
      <c r="C116" s="130" t="s">
        <v>2096</v>
      </c>
      <c r="D116" s="130" t="s">
        <v>1475</v>
      </c>
      <c r="E116" s="130" t="s">
        <v>1478</v>
      </c>
      <c r="F116" s="130" t="s">
        <v>2097</v>
      </c>
      <c r="H116" s="130" t="s">
        <v>378</v>
      </c>
      <c r="J116" s="130" t="s">
        <v>379</v>
      </c>
      <c r="K116" s="130" t="s">
        <v>635</v>
      </c>
      <c r="N116" s="130" t="s">
        <v>393</v>
      </c>
      <c r="O116" s="130" t="s">
        <v>383</v>
      </c>
      <c r="P116" s="130" t="s">
        <v>384</v>
      </c>
      <c r="Q116" s="130" t="s">
        <v>385</v>
      </c>
      <c r="R116" s="130" t="s">
        <v>386</v>
      </c>
      <c r="S116" s="130" t="s">
        <v>431</v>
      </c>
      <c r="T116" s="130" t="s">
        <v>2009</v>
      </c>
      <c r="U116" s="130" t="s">
        <v>2009</v>
      </c>
      <c r="AK116" s="130" t="s">
        <v>379</v>
      </c>
      <c r="AL116" s="130" t="s">
        <v>388</v>
      </c>
      <c r="AM116" s="130" t="s">
        <v>379</v>
      </c>
      <c r="AN116" s="130" t="s">
        <v>476</v>
      </c>
      <c r="AO116" s="130" t="s">
        <v>2009</v>
      </c>
      <c r="AP116" s="130" t="s">
        <v>1805</v>
      </c>
      <c r="AQ116" s="130" t="s">
        <v>391</v>
      </c>
      <c r="AR116" s="130" t="s">
        <v>620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392</v>
      </c>
      <c r="D117" s="130" t="s">
        <v>2098</v>
      </c>
      <c r="F117" s="130" t="s">
        <v>1306</v>
      </c>
      <c r="H117" s="130" t="s">
        <v>378</v>
      </c>
      <c r="J117" s="130" t="s">
        <v>379</v>
      </c>
      <c r="K117" s="130" t="s">
        <v>988</v>
      </c>
      <c r="N117" s="130" t="s">
        <v>379</v>
      </c>
      <c r="S117" s="130" t="s">
        <v>431</v>
      </c>
      <c r="T117" s="130" t="s">
        <v>2009</v>
      </c>
      <c r="U117" s="130" t="s">
        <v>2009</v>
      </c>
      <c r="AK117" s="130" t="s">
        <v>379</v>
      </c>
      <c r="AL117" s="130" t="s">
        <v>388</v>
      </c>
      <c r="AM117" s="130" t="s">
        <v>379</v>
      </c>
      <c r="AN117" s="130" t="s">
        <v>476</v>
      </c>
      <c r="AO117" s="130" t="s">
        <v>2009</v>
      </c>
      <c r="AP117" s="130" t="s">
        <v>1805</v>
      </c>
      <c r="AQ117" s="130" t="s">
        <v>391</v>
      </c>
      <c r="AR117" s="130" t="s">
        <v>620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375</v>
      </c>
      <c r="C118" s="130" t="s">
        <v>2099</v>
      </c>
      <c r="D118" s="130" t="s">
        <v>448</v>
      </c>
      <c r="E118" s="130" t="s">
        <v>2100</v>
      </c>
      <c r="F118" s="130" t="s">
        <v>2101</v>
      </c>
      <c r="H118" s="130" t="s">
        <v>378</v>
      </c>
      <c r="J118" s="130" t="s">
        <v>379</v>
      </c>
      <c r="K118" s="130" t="s">
        <v>810</v>
      </c>
      <c r="N118" s="130" t="s">
        <v>393</v>
      </c>
      <c r="O118" s="130" t="s">
        <v>546</v>
      </c>
      <c r="P118" s="130" t="s">
        <v>759</v>
      </c>
      <c r="Q118" s="130" t="s">
        <v>760</v>
      </c>
      <c r="R118" s="130" t="s">
        <v>386</v>
      </c>
      <c r="S118" s="130" t="s">
        <v>431</v>
      </c>
      <c r="T118" s="130" t="s">
        <v>2009</v>
      </c>
      <c r="U118" s="130" t="s">
        <v>2009</v>
      </c>
      <c r="AK118" s="130" t="s">
        <v>379</v>
      </c>
      <c r="AL118" s="130" t="s">
        <v>388</v>
      </c>
      <c r="AM118" s="130" t="s">
        <v>379</v>
      </c>
      <c r="AN118" s="130" t="s">
        <v>476</v>
      </c>
      <c r="AO118" s="130" t="s">
        <v>2009</v>
      </c>
      <c r="AP118" s="130" t="s">
        <v>1805</v>
      </c>
      <c r="AQ118" s="130" t="s">
        <v>391</v>
      </c>
      <c r="AR118" s="130" t="s">
        <v>620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612</v>
      </c>
      <c r="C119" s="130" t="s">
        <v>2102</v>
      </c>
      <c r="D119" s="130" t="s">
        <v>373</v>
      </c>
      <c r="E119" s="130" t="s">
        <v>2100</v>
      </c>
      <c r="F119" s="130" t="s">
        <v>2103</v>
      </c>
      <c r="H119" s="130" t="s">
        <v>378</v>
      </c>
      <c r="J119" s="130" t="s">
        <v>379</v>
      </c>
      <c r="K119" s="130" t="s">
        <v>963</v>
      </c>
      <c r="N119" s="130" t="s">
        <v>393</v>
      </c>
      <c r="O119" s="130" t="s">
        <v>546</v>
      </c>
      <c r="P119" s="130" t="s">
        <v>759</v>
      </c>
      <c r="Q119" s="130" t="s">
        <v>760</v>
      </c>
      <c r="R119" s="130" t="s">
        <v>386</v>
      </c>
      <c r="S119" s="130" t="s">
        <v>431</v>
      </c>
      <c r="T119" s="130" t="s">
        <v>2009</v>
      </c>
      <c r="U119" s="130" t="s">
        <v>2009</v>
      </c>
      <c r="AK119" s="130" t="s">
        <v>379</v>
      </c>
      <c r="AL119" s="130" t="s">
        <v>388</v>
      </c>
      <c r="AM119" s="130" t="s">
        <v>379</v>
      </c>
      <c r="AN119" s="130" t="s">
        <v>476</v>
      </c>
      <c r="AO119" s="130" t="s">
        <v>2009</v>
      </c>
      <c r="AP119" s="130" t="s">
        <v>1805</v>
      </c>
      <c r="AQ119" s="130" t="s">
        <v>391</v>
      </c>
      <c r="AR119" s="130" t="s">
        <v>620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798</v>
      </c>
      <c r="C120" s="130" t="s">
        <v>2104</v>
      </c>
      <c r="D120" s="130" t="s">
        <v>2016</v>
      </c>
      <c r="E120" s="130" t="s">
        <v>583</v>
      </c>
      <c r="F120" s="130" t="s">
        <v>2105</v>
      </c>
      <c r="H120" s="130" t="s">
        <v>378</v>
      </c>
      <c r="J120" s="130" t="s">
        <v>379</v>
      </c>
      <c r="K120" s="130" t="s">
        <v>1350</v>
      </c>
      <c r="L120" s="130" t="s">
        <v>2106</v>
      </c>
      <c r="M120" s="130" t="s">
        <v>2107</v>
      </c>
      <c r="N120" s="130" t="s">
        <v>379</v>
      </c>
      <c r="O120" s="130" t="s">
        <v>476</v>
      </c>
      <c r="P120" s="130" t="s">
        <v>588</v>
      </c>
      <c r="Q120" s="130" t="s">
        <v>589</v>
      </c>
      <c r="R120" s="130" t="s">
        <v>386</v>
      </c>
      <c r="S120" s="130" t="s">
        <v>653</v>
      </c>
      <c r="T120" s="130" t="s">
        <v>2108</v>
      </c>
      <c r="U120" s="130" t="s">
        <v>2108</v>
      </c>
      <c r="AK120" s="130" t="s">
        <v>379</v>
      </c>
      <c r="AL120" s="130" t="s">
        <v>388</v>
      </c>
      <c r="AM120" s="130" t="s">
        <v>379</v>
      </c>
      <c r="AN120" s="130" t="s">
        <v>392</v>
      </c>
      <c r="AO120" s="130" t="s">
        <v>2109</v>
      </c>
      <c r="AP120" s="130" t="s">
        <v>2110</v>
      </c>
      <c r="AQ120" s="130" t="s">
        <v>391</v>
      </c>
      <c r="AR120" s="130" t="s">
        <v>622</v>
      </c>
      <c r="AS120" s="130" t="s">
        <v>393</v>
      </c>
      <c r="AU120" s="130" t="s">
        <v>2106</v>
      </c>
      <c r="AV120" s="130" t="s">
        <v>540</v>
      </c>
      <c r="AW120" s="130" t="s">
        <v>395</v>
      </c>
      <c r="AX120" s="130" t="s">
        <v>624</v>
      </c>
      <c r="AY120" s="130" t="s">
        <v>2111</v>
      </c>
      <c r="AZ120" s="130" t="s">
        <v>396</v>
      </c>
      <c r="BA120" s="130" t="s">
        <v>2058</v>
      </c>
      <c r="BB120" s="130" t="s">
        <v>425</v>
      </c>
      <c r="BC120" s="130" t="s">
        <v>919</v>
      </c>
      <c r="BD120" s="130" t="s">
        <v>398</v>
      </c>
      <c r="BE120" s="130" t="s">
        <v>2112</v>
      </c>
      <c r="BF120" s="130" t="s">
        <v>630</v>
      </c>
      <c r="BG120" s="130" t="s">
        <v>2113</v>
      </c>
      <c r="BH120" s="130" t="s">
        <v>400</v>
      </c>
      <c r="BI120" s="130" t="s">
        <v>1540</v>
      </c>
      <c r="BJ120" s="130" t="s">
        <v>1264</v>
      </c>
      <c r="BK120" s="130" t="s">
        <v>2114</v>
      </c>
      <c r="BL120" s="130" t="s">
        <v>402</v>
      </c>
      <c r="BM120" s="130" t="s">
        <v>662</v>
      </c>
      <c r="BN120" s="130" t="s">
        <v>408</v>
      </c>
      <c r="BO120" s="130" t="s">
        <v>786</v>
      </c>
      <c r="BP120" s="130" t="s">
        <v>396</v>
      </c>
      <c r="BQ120" s="130" t="s">
        <v>1862</v>
      </c>
      <c r="BR120" s="130" t="s">
        <v>394</v>
      </c>
      <c r="BS120" s="130" t="s">
        <v>1862</v>
      </c>
      <c r="BT120" s="130" t="s">
        <v>491</v>
      </c>
      <c r="BU120" s="130" t="s">
        <v>768</v>
      </c>
      <c r="BV120" s="130" t="s">
        <v>413</v>
      </c>
      <c r="BW120" s="130" t="s">
        <v>1668</v>
      </c>
      <c r="BX120" s="130" t="s">
        <v>639</v>
      </c>
      <c r="BY120" s="130" t="s">
        <v>1583</v>
      </c>
      <c r="BZ120" s="130" t="s">
        <v>641</v>
      </c>
      <c r="CA120" s="130" t="s">
        <v>770</v>
      </c>
      <c r="CB120" s="130" t="s">
        <v>419</v>
      </c>
      <c r="CC120" s="132" t="s">
        <v>1519</v>
      </c>
      <c r="CD120" s="132" t="s">
        <v>643</v>
      </c>
      <c r="CE120" s="132" t="s">
        <v>707</v>
      </c>
      <c r="CF120" s="132" t="s">
        <v>421</v>
      </c>
      <c r="CG120" s="132" t="s">
        <v>1258</v>
      </c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2115</v>
      </c>
      <c r="C121" s="130" t="s">
        <v>2116</v>
      </c>
      <c r="D121" s="130" t="s">
        <v>796</v>
      </c>
      <c r="E121" s="130" t="s">
        <v>2117</v>
      </c>
      <c r="F121" s="130" t="s">
        <v>2118</v>
      </c>
      <c r="H121" s="130" t="s">
        <v>378</v>
      </c>
      <c r="J121" s="130" t="s">
        <v>379</v>
      </c>
      <c r="K121" s="130" t="s">
        <v>1480</v>
      </c>
      <c r="L121" s="130" t="s">
        <v>2119</v>
      </c>
      <c r="M121" s="130" t="s">
        <v>930</v>
      </c>
      <c r="N121" s="130" t="s">
        <v>379</v>
      </c>
      <c r="O121" s="130" t="s">
        <v>389</v>
      </c>
      <c r="P121" s="130" t="s">
        <v>1013</v>
      </c>
      <c r="Q121" s="130" t="s">
        <v>1014</v>
      </c>
      <c r="R121" s="130" t="s">
        <v>386</v>
      </c>
      <c r="S121" s="130" t="s">
        <v>653</v>
      </c>
      <c r="T121" s="130" t="s">
        <v>2108</v>
      </c>
      <c r="U121" s="130" t="s">
        <v>2108</v>
      </c>
      <c r="AK121" s="130" t="s">
        <v>379</v>
      </c>
      <c r="AL121" s="130" t="s">
        <v>388</v>
      </c>
      <c r="AM121" s="130" t="s">
        <v>379</v>
      </c>
      <c r="AN121" s="130" t="s">
        <v>392</v>
      </c>
      <c r="AO121" s="130" t="s">
        <v>2109</v>
      </c>
      <c r="AP121" s="130" t="s">
        <v>2110</v>
      </c>
      <c r="AQ121" s="130" t="s">
        <v>391</v>
      </c>
      <c r="AR121" s="130" t="s">
        <v>622</v>
      </c>
      <c r="AS121" s="130" t="s">
        <v>433</v>
      </c>
      <c r="AU121" s="130" t="s">
        <v>2119</v>
      </c>
      <c r="AV121" s="130" t="s">
        <v>540</v>
      </c>
      <c r="AW121" s="130" t="s">
        <v>395</v>
      </c>
      <c r="AX121" s="130" t="s">
        <v>624</v>
      </c>
      <c r="AY121" s="130" t="s">
        <v>1735</v>
      </c>
      <c r="AZ121" s="130" t="s">
        <v>396</v>
      </c>
      <c r="BA121" s="130" t="s">
        <v>2120</v>
      </c>
      <c r="BB121" s="130" t="s">
        <v>425</v>
      </c>
      <c r="BC121" s="130" t="s">
        <v>871</v>
      </c>
      <c r="BD121" s="130" t="s">
        <v>398</v>
      </c>
      <c r="BE121" s="130" t="s">
        <v>1128</v>
      </c>
      <c r="BF121" s="130" t="s">
        <v>630</v>
      </c>
      <c r="BG121" s="130" t="s">
        <v>2011</v>
      </c>
      <c r="BH121" s="130" t="s">
        <v>400</v>
      </c>
      <c r="BI121" s="130" t="s">
        <v>2121</v>
      </c>
      <c r="BJ121" s="130" t="s">
        <v>1264</v>
      </c>
      <c r="BK121" s="130" t="s">
        <v>2122</v>
      </c>
      <c r="BL121" s="130" t="s">
        <v>402</v>
      </c>
      <c r="BM121" s="130" t="s">
        <v>635</v>
      </c>
      <c r="BN121" s="130" t="s">
        <v>408</v>
      </c>
      <c r="BO121" s="130" t="s">
        <v>1197</v>
      </c>
      <c r="BP121" s="130" t="s">
        <v>396</v>
      </c>
      <c r="BQ121" s="130" t="s">
        <v>1360</v>
      </c>
      <c r="BR121" s="130" t="s">
        <v>394</v>
      </c>
      <c r="BS121" s="130" t="s">
        <v>1360</v>
      </c>
      <c r="BT121" s="130" t="s">
        <v>491</v>
      </c>
      <c r="BU121" s="130" t="s">
        <v>2123</v>
      </c>
      <c r="BV121" s="130" t="s">
        <v>413</v>
      </c>
      <c r="BW121" s="130" t="s">
        <v>1398</v>
      </c>
      <c r="BX121" s="130" t="s">
        <v>639</v>
      </c>
      <c r="BY121" s="130" t="s">
        <v>1274</v>
      </c>
      <c r="BZ121" s="130" t="s">
        <v>641</v>
      </c>
      <c r="CA121" s="130" t="s">
        <v>1532</v>
      </c>
      <c r="CB121" s="130" t="s">
        <v>419</v>
      </c>
      <c r="CC121" s="132" t="s">
        <v>606</v>
      </c>
      <c r="CD121" s="132" t="s">
        <v>643</v>
      </c>
      <c r="CE121" s="132" t="s">
        <v>2124</v>
      </c>
      <c r="CF121" s="132" t="s">
        <v>421</v>
      </c>
      <c r="CG121" s="132" t="s">
        <v>1630</v>
      </c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2125</v>
      </c>
      <c r="C122" s="130" t="s">
        <v>2126</v>
      </c>
      <c r="D122" s="130" t="s">
        <v>2127</v>
      </c>
      <c r="E122" s="130" t="s">
        <v>1189</v>
      </c>
      <c r="F122" s="130" t="s">
        <v>2128</v>
      </c>
      <c r="H122" s="130" t="s">
        <v>378</v>
      </c>
      <c r="J122" s="130" t="s">
        <v>379</v>
      </c>
      <c r="K122" s="130" t="s">
        <v>1426</v>
      </c>
      <c r="L122" s="130" t="s">
        <v>2129</v>
      </c>
      <c r="M122" s="130" t="s">
        <v>1850</v>
      </c>
      <c r="N122" s="130" t="s">
        <v>379</v>
      </c>
      <c r="O122" s="130" t="s">
        <v>476</v>
      </c>
      <c r="P122" s="130" t="s">
        <v>588</v>
      </c>
      <c r="Q122" s="130" t="s">
        <v>589</v>
      </c>
      <c r="R122" s="130" t="s">
        <v>386</v>
      </c>
      <c r="S122" s="130" t="s">
        <v>653</v>
      </c>
      <c r="T122" s="130" t="s">
        <v>2108</v>
      </c>
      <c r="U122" s="130" t="s">
        <v>2108</v>
      </c>
      <c r="AK122" s="130" t="s">
        <v>379</v>
      </c>
      <c r="AL122" s="130" t="s">
        <v>388</v>
      </c>
      <c r="AM122" s="130" t="s">
        <v>379</v>
      </c>
      <c r="AN122" s="130" t="s">
        <v>392</v>
      </c>
      <c r="AO122" s="130" t="s">
        <v>2109</v>
      </c>
      <c r="AP122" s="130" t="s">
        <v>2110</v>
      </c>
      <c r="AQ122" s="130" t="s">
        <v>391</v>
      </c>
      <c r="AR122" s="130" t="s">
        <v>622</v>
      </c>
      <c r="AS122" s="130" t="s">
        <v>389</v>
      </c>
      <c r="AU122" s="130" t="s">
        <v>2129</v>
      </c>
      <c r="AV122" s="130" t="s">
        <v>540</v>
      </c>
      <c r="AW122" s="130" t="s">
        <v>395</v>
      </c>
      <c r="AX122" s="130" t="s">
        <v>624</v>
      </c>
      <c r="AY122" s="130" t="s">
        <v>2021</v>
      </c>
      <c r="AZ122" s="130" t="s">
        <v>396</v>
      </c>
      <c r="BA122" s="130" t="s">
        <v>1758</v>
      </c>
      <c r="BB122" s="130" t="s">
        <v>425</v>
      </c>
      <c r="BC122" s="130" t="s">
        <v>992</v>
      </c>
      <c r="BD122" s="130" t="s">
        <v>398</v>
      </c>
      <c r="BE122" s="130" t="s">
        <v>1505</v>
      </c>
      <c r="BF122" s="130" t="s">
        <v>630</v>
      </c>
      <c r="BG122" s="130" t="s">
        <v>2121</v>
      </c>
      <c r="BH122" s="130" t="s">
        <v>400</v>
      </c>
      <c r="BI122" s="130" t="s">
        <v>380</v>
      </c>
      <c r="BJ122" s="130" t="s">
        <v>1264</v>
      </c>
      <c r="BK122" s="130" t="s">
        <v>2130</v>
      </c>
      <c r="BL122" s="130" t="s">
        <v>402</v>
      </c>
      <c r="BM122" s="130" t="s">
        <v>2131</v>
      </c>
      <c r="BN122" s="130" t="s">
        <v>408</v>
      </c>
      <c r="BO122" s="130" t="s">
        <v>1667</v>
      </c>
      <c r="BP122" s="130" t="s">
        <v>396</v>
      </c>
      <c r="BQ122" s="130" t="s">
        <v>768</v>
      </c>
      <c r="BR122" s="130" t="s">
        <v>394</v>
      </c>
      <c r="BS122" s="130" t="s">
        <v>768</v>
      </c>
      <c r="BT122" s="130" t="s">
        <v>491</v>
      </c>
      <c r="BU122" s="130" t="s">
        <v>1519</v>
      </c>
      <c r="BV122" s="130" t="s">
        <v>413</v>
      </c>
      <c r="BW122" s="130" t="s">
        <v>1558</v>
      </c>
      <c r="BX122" s="130" t="s">
        <v>639</v>
      </c>
      <c r="BY122" s="130" t="s">
        <v>1544</v>
      </c>
      <c r="BZ122" s="130" t="s">
        <v>641</v>
      </c>
      <c r="CA122" s="130" t="s">
        <v>2132</v>
      </c>
      <c r="CB122" s="130" t="s">
        <v>419</v>
      </c>
      <c r="CC122" s="132" t="s">
        <v>1277</v>
      </c>
      <c r="CD122" s="132" t="s">
        <v>643</v>
      </c>
      <c r="CE122" s="132" t="s">
        <v>1684</v>
      </c>
      <c r="CF122" s="132" t="s">
        <v>421</v>
      </c>
      <c r="CG122" s="132" t="s">
        <v>699</v>
      </c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2133</v>
      </c>
      <c r="C123" s="130" t="s">
        <v>2134</v>
      </c>
      <c r="D123" s="130" t="s">
        <v>868</v>
      </c>
      <c r="E123" s="130" t="s">
        <v>2135</v>
      </c>
      <c r="F123" s="130" t="s">
        <v>2031</v>
      </c>
      <c r="H123" s="130" t="s">
        <v>378</v>
      </c>
      <c r="J123" s="130" t="s">
        <v>379</v>
      </c>
      <c r="K123" s="130" t="s">
        <v>1371</v>
      </c>
      <c r="L123" s="130" t="s">
        <v>2136</v>
      </c>
      <c r="M123" s="130" t="s">
        <v>1086</v>
      </c>
      <c r="N123" s="130" t="s">
        <v>379</v>
      </c>
      <c r="O123" s="130" t="s">
        <v>431</v>
      </c>
      <c r="P123" s="130" t="s">
        <v>432</v>
      </c>
      <c r="Q123" s="130" t="s">
        <v>432</v>
      </c>
      <c r="R123" s="130" t="s">
        <v>386</v>
      </c>
      <c r="S123" s="130" t="s">
        <v>653</v>
      </c>
      <c r="T123" s="130" t="s">
        <v>2108</v>
      </c>
      <c r="U123" s="130" t="s">
        <v>2108</v>
      </c>
      <c r="AK123" s="130" t="s">
        <v>379</v>
      </c>
      <c r="AL123" s="130" t="s">
        <v>388</v>
      </c>
      <c r="AM123" s="130" t="s">
        <v>379</v>
      </c>
      <c r="AN123" s="130" t="s">
        <v>392</v>
      </c>
      <c r="AO123" s="130" t="s">
        <v>2109</v>
      </c>
      <c r="AP123" s="130" t="s">
        <v>2110</v>
      </c>
      <c r="AQ123" s="130" t="s">
        <v>391</v>
      </c>
      <c r="AR123" s="130" t="s">
        <v>622</v>
      </c>
      <c r="AS123" s="130" t="s">
        <v>476</v>
      </c>
      <c r="AU123" s="130" t="s">
        <v>2136</v>
      </c>
      <c r="AV123" s="130" t="s">
        <v>540</v>
      </c>
      <c r="AW123" s="130" t="s">
        <v>395</v>
      </c>
      <c r="AX123" s="130" t="s">
        <v>624</v>
      </c>
      <c r="AY123" s="130" t="s">
        <v>941</v>
      </c>
      <c r="AZ123" s="130" t="s">
        <v>396</v>
      </c>
      <c r="BA123" s="130" t="s">
        <v>1293</v>
      </c>
      <c r="BB123" s="130" t="s">
        <v>425</v>
      </c>
      <c r="BC123" s="130" t="s">
        <v>2137</v>
      </c>
      <c r="BD123" s="130" t="s">
        <v>398</v>
      </c>
      <c r="BE123" s="130" t="s">
        <v>1665</v>
      </c>
      <c r="BF123" s="130" t="s">
        <v>630</v>
      </c>
      <c r="BG123" s="130" t="s">
        <v>1780</v>
      </c>
      <c r="BH123" s="130" t="s">
        <v>400</v>
      </c>
      <c r="BI123" s="130" t="s">
        <v>684</v>
      </c>
      <c r="BJ123" s="130" t="s">
        <v>1264</v>
      </c>
      <c r="BK123" s="130" t="s">
        <v>591</v>
      </c>
      <c r="BL123" s="130" t="s">
        <v>402</v>
      </c>
      <c r="BM123" s="130" t="s">
        <v>745</v>
      </c>
      <c r="BN123" s="130" t="s">
        <v>408</v>
      </c>
      <c r="BO123" s="130" t="s">
        <v>970</v>
      </c>
      <c r="BP123" s="130" t="s">
        <v>396</v>
      </c>
      <c r="BQ123" s="130" t="s">
        <v>2138</v>
      </c>
      <c r="BR123" s="130" t="s">
        <v>394</v>
      </c>
      <c r="BS123" s="130" t="s">
        <v>2138</v>
      </c>
      <c r="BT123" s="130" t="s">
        <v>491</v>
      </c>
      <c r="BU123" s="130" t="s">
        <v>2139</v>
      </c>
      <c r="BV123" s="130" t="s">
        <v>413</v>
      </c>
      <c r="BW123" s="130" t="s">
        <v>1784</v>
      </c>
      <c r="BX123" s="130" t="s">
        <v>639</v>
      </c>
      <c r="BY123" s="130" t="s">
        <v>1873</v>
      </c>
      <c r="BZ123" s="130" t="s">
        <v>641</v>
      </c>
      <c r="CA123" s="130" t="s">
        <v>811</v>
      </c>
      <c r="CB123" s="130" t="s">
        <v>419</v>
      </c>
      <c r="CC123" s="132" t="s">
        <v>1373</v>
      </c>
      <c r="CD123" s="132" t="s">
        <v>643</v>
      </c>
      <c r="CE123" s="132" t="s">
        <v>1019</v>
      </c>
      <c r="CF123" s="132" t="s">
        <v>421</v>
      </c>
      <c r="CG123" s="132" t="s">
        <v>1250</v>
      </c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2140</v>
      </c>
      <c r="C124" s="130" t="s">
        <v>2141</v>
      </c>
      <c r="D124" s="130" t="s">
        <v>2140</v>
      </c>
      <c r="E124" s="130" t="s">
        <v>1550</v>
      </c>
      <c r="F124" s="130" t="s">
        <v>2142</v>
      </c>
      <c r="H124" s="130" t="s">
        <v>378</v>
      </c>
      <c r="J124" s="130" t="s">
        <v>379</v>
      </c>
      <c r="K124" s="130" t="s">
        <v>1389</v>
      </c>
      <c r="L124" s="130" t="s">
        <v>2143</v>
      </c>
      <c r="M124" s="130" t="s">
        <v>519</v>
      </c>
      <c r="N124" s="130" t="s">
        <v>379</v>
      </c>
      <c r="O124" s="130" t="s">
        <v>476</v>
      </c>
      <c r="P124" s="130" t="s">
        <v>588</v>
      </c>
      <c r="Q124" s="130" t="s">
        <v>589</v>
      </c>
      <c r="R124" s="130" t="s">
        <v>386</v>
      </c>
      <c r="S124" s="130" t="s">
        <v>653</v>
      </c>
      <c r="T124" s="130" t="s">
        <v>2108</v>
      </c>
      <c r="U124" s="130" t="s">
        <v>2108</v>
      </c>
      <c r="AK124" s="130" t="s">
        <v>379</v>
      </c>
      <c r="AL124" s="130" t="s">
        <v>388</v>
      </c>
      <c r="AM124" s="130" t="s">
        <v>379</v>
      </c>
      <c r="AN124" s="130" t="s">
        <v>392</v>
      </c>
      <c r="AO124" s="130" t="s">
        <v>2109</v>
      </c>
      <c r="AP124" s="130" t="s">
        <v>2110</v>
      </c>
      <c r="AQ124" s="130" t="s">
        <v>391</v>
      </c>
      <c r="AR124" s="130" t="s">
        <v>622</v>
      </c>
      <c r="AS124" s="130" t="s">
        <v>383</v>
      </c>
      <c r="AU124" s="130" t="s">
        <v>2143</v>
      </c>
      <c r="AV124" s="130" t="s">
        <v>540</v>
      </c>
      <c r="AW124" s="130" t="s">
        <v>395</v>
      </c>
      <c r="AX124" s="130" t="s">
        <v>624</v>
      </c>
      <c r="AY124" s="130" t="s">
        <v>1617</v>
      </c>
      <c r="AZ124" s="130" t="s">
        <v>396</v>
      </c>
      <c r="BA124" s="130" t="s">
        <v>2144</v>
      </c>
      <c r="BB124" s="130" t="s">
        <v>425</v>
      </c>
      <c r="BC124" s="130" t="s">
        <v>1269</v>
      </c>
      <c r="BD124" s="130" t="s">
        <v>398</v>
      </c>
      <c r="BE124" s="130" t="s">
        <v>1465</v>
      </c>
      <c r="BF124" s="130" t="s">
        <v>630</v>
      </c>
      <c r="BG124" s="130" t="s">
        <v>2145</v>
      </c>
      <c r="BH124" s="130" t="s">
        <v>400</v>
      </c>
      <c r="BI124" s="130" t="s">
        <v>744</v>
      </c>
      <c r="BJ124" s="130" t="s">
        <v>1264</v>
      </c>
      <c r="BK124" s="130" t="s">
        <v>2146</v>
      </c>
      <c r="BL124" s="130" t="s">
        <v>402</v>
      </c>
      <c r="BM124" s="130" t="s">
        <v>1782</v>
      </c>
      <c r="BN124" s="130" t="s">
        <v>408</v>
      </c>
      <c r="BO124" s="130" t="s">
        <v>825</v>
      </c>
      <c r="BP124" s="130" t="s">
        <v>396</v>
      </c>
      <c r="BQ124" s="130" t="s">
        <v>505</v>
      </c>
      <c r="BR124" s="130" t="s">
        <v>394</v>
      </c>
      <c r="BS124" s="130" t="s">
        <v>505</v>
      </c>
      <c r="BT124" s="130" t="s">
        <v>491</v>
      </c>
      <c r="BU124" s="130" t="s">
        <v>2139</v>
      </c>
      <c r="BV124" s="130" t="s">
        <v>413</v>
      </c>
      <c r="BW124" s="130" t="s">
        <v>2147</v>
      </c>
      <c r="BX124" s="130" t="s">
        <v>639</v>
      </c>
      <c r="BY124" s="130" t="s">
        <v>749</v>
      </c>
      <c r="BZ124" s="130" t="s">
        <v>641</v>
      </c>
      <c r="CA124" s="130" t="s">
        <v>1352</v>
      </c>
      <c r="CB124" s="130" t="s">
        <v>419</v>
      </c>
      <c r="CC124" s="132" t="s">
        <v>998</v>
      </c>
      <c r="CD124" s="132" t="s">
        <v>643</v>
      </c>
      <c r="CE124" s="132" t="s">
        <v>2148</v>
      </c>
      <c r="CF124" s="132" t="s">
        <v>421</v>
      </c>
      <c r="CG124" s="132" t="s">
        <v>1466</v>
      </c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639</v>
      </c>
      <c r="C125" s="130" t="s">
        <v>2149</v>
      </c>
      <c r="D125" s="130" t="s">
        <v>413</v>
      </c>
      <c r="E125" s="130" t="s">
        <v>2150</v>
      </c>
      <c r="F125" s="130" t="s">
        <v>2151</v>
      </c>
      <c r="H125" s="130" t="s">
        <v>378</v>
      </c>
      <c r="J125" s="130" t="s">
        <v>379</v>
      </c>
      <c r="K125" s="130" t="s">
        <v>1310</v>
      </c>
      <c r="L125" s="130" t="s">
        <v>2152</v>
      </c>
      <c r="M125" s="130" t="s">
        <v>957</v>
      </c>
      <c r="N125" s="130" t="s">
        <v>379</v>
      </c>
      <c r="O125" s="130" t="s">
        <v>389</v>
      </c>
      <c r="P125" s="130" t="s">
        <v>1013</v>
      </c>
      <c r="Q125" s="130" t="s">
        <v>1014</v>
      </c>
      <c r="R125" s="130" t="s">
        <v>386</v>
      </c>
      <c r="S125" s="130" t="s">
        <v>653</v>
      </c>
      <c r="T125" s="130" t="s">
        <v>2108</v>
      </c>
      <c r="U125" s="130" t="s">
        <v>2108</v>
      </c>
      <c r="AK125" s="130" t="s">
        <v>379</v>
      </c>
      <c r="AL125" s="130" t="s">
        <v>388</v>
      </c>
      <c r="AM125" s="130" t="s">
        <v>379</v>
      </c>
      <c r="AN125" s="130" t="s">
        <v>392</v>
      </c>
      <c r="AO125" s="130" t="s">
        <v>2109</v>
      </c>
      <c r="AP125" s="130" t="s">
        <v>2110</v>
      </c>
      <c r="AQ125" s="130" t="s">
        <v>391</v>
      </c>
      <c r="AR125" s="130" t="s">
        <v>622</v>
      </c>
      <c r="AS125" s="130" t="s">
        <v>522</v>
      </c>
      <c r="AU125" s="130" t="s">
        <v>2152</v>
      </c>
      <c r="AV125" s="130" t="s">
        <v>540</v>
      </c>
      <c r="AW125" s="130" t="s">
        <v>395</v>
      </c>
      <c r="AX125" s="130" t="s">
        <v>624</v>
      </c>
      <c r="AY125" s="130" t="s">
        <v>2153</v>
      </c>
      <c r="AZ125" s="130" t="s">
        <v>396</v>
      </c>
      <c r="BA125" s="130" t="s">
        <v>1527</v>
      </c>
      <c r="BB125" s="130" t="s">
        <v>425</v>
      </c>
      <c r="BC125" s="130" t="s">
        <v>681</v>
      </c>
      <c r="BD125" s="130" t="s">
        <v>398</v>
      </c>
      <c r="BE125" s="130" t="s">
        <v>457</v>
      </c>
      <c r="BF125" s="130" t="s">
        <v>630</v>
      </c>
      <c r="BG125" s="130" t="s">
        <v>2051</v>
      </c>
      <c r="BH125" s="130" t="s">
        <v>400</v>
      </c>
      <c r="BI125" s="130" t="s">
        <v>1496</v>
      </c>
      <c r="BJ125" s="130" t="s">
        <v>1264</v>
      </c>
      <c r="BK125" s="130" t="s">
        <v>1497</v>
      </c>
      <c r="BL125" s="130" t="s">
        <v>402</v>
      </c>
      <c r="BM125" s="130" t="s">
        <v>2154</v>
      </c>
      <c r="BN125" s="130" t="s">
        <v>408</v>
      </c>
      <c r="BO125" s="130" t="s">
        <v>1703</v>
      </c>
      <c r="BP125" s="130" t="s">
        <v>396</v>
      </c>
      <c r="BQ125" s="130" t="s">
        <v>410</v>
      </c>
      <c r="BR125" s="130" t="s">
        <v>394</v>
      </c>
      <c r="BS125" s="130" t="s">
        <v>410</v>
      </c>
      <c r="BT125" s="130" t="s">
        <v>491</v>
      </c>
      <c r="BU125" s="130" t="s">
        <v>929</v>
      </c>
      <c r="BV125" s="130" t="s">
        <v>413</v>
      </c>
      <c r="BW125" s="130" t="s">
        <v>483</v>
      </c>
      <c r="BX125" s="130" t="s">
        <v>639</v>
      </c>
      <c r="BY125" s="130" t="s">
        <v>1203</v>
      </c>
      <c r="BZ125" s="130" t="s">
        <v>641</v>
      </c>
      <c r="CA125" s="130" t="s">
        <v>2155</v>
      </c>
      <c r="CB125" s="130" t="s">
        <v>419</v>
      </c>
      <c r="CC125" s="132" t="s">
        <v>2156</v>
      </c>
      <c r="CD125" s="132" t="s">
        <v>643</v>
      </c>
      <c r="CE125" s="132" t="s">
        <v>1419</v>
      </c>
      <c r="CF125" s="132" t="s">
        <v>421</v>
      </c>
      <c r="CG125" s="132" t="s">
        <v>2157</v>
      </c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1513</v>
      </c>
      <c r="C126" s="130" t="s">
        <v>2158</v>
      </c>
      <c r="D126" s="130" t="s">
        <v>423</v>
      </c>
      <c r="E126" s="130" t="s">
        <v>1627</v>
      </c>
      <c r="F126" s="130" t="s">
        <v>2159</v>
      </c>
      <c r="H126" s="130" t="s">
        <v>378</v>
      </c>
      <c r="J126" s="130" t="s">
        <v>379</v>
      </c>
      <c r="K126" s="130" t="s">
        <v>1461</v>
      </c>
      <c r="L126" s="130" t="s">
        <v>2160</v>
      </c>
      <c r="M126" s="130" t="s">
        <v>2161</v>
      </c>
      <c r="N126" s="130" t="s">
        <v>379</v>
      </c>
      <c r="O126" s="130" t="s">
        <v>389</v>
      </c>
      <c r="P126" s="130" t="s">
        <v>1013</v>
      </c>
      <c r="Q126" s="130" t="s">
        <v>1014</v>
      </c>
      <c r="R126" s="130" t="s">
        <v>386</v>
      </c>
      <c r="S126" s="130" t="s">
        <v>653</v>
      </c>
      <c r="T126" s="130" t="s">
        <v>2108</v>
      </c>
      <c r="U126" s="130" t="s">
        <v>2108</v>
      </c>
      <c r="AK126" s="130" t="s">
        <v>379</v>
      </c>
      <c r="AL126" s="130" t="s">
        <v>388</v>
      </c>
      <c r="AM126" s="130" t="s">
        <v>379</v>
      </c>
      <c r="AN126" s="130" t="s">
        <v>392</v>
      </c>
      <c r="AO126" s="130" t="s">
        <v>2109</v>
      </c>
      <c r="AP126" s="130" t="s">
        <v>2110</v>
      </c>
      <c r="AQ126" s="130" t="s">
        <v>391</v>
      </c>
      <c r="AR126" s="130" t="s">
        <v>622</v>
      </c>
      <c r="AS126" s="130" t="s">
        <v>546</v>
      </c>
      <c r="AU126" s="130" t="s">
        <v>2160</v>
      </c>
      <c r="AV126" s="130" t="s">
        <v>540</v>
      </c>
      <c r="AW126" s="130" t="s">
        <v>395</v>
      </c>
      <c r="AX126" s="130" t="s">
        <v>624</v>
      </c>
      <c r="AY126" s="130" t="s">
        <v>1697</v>
      </c>
      <c r="AZ126" s="130" t="s">
        <v>396</v>
      </c>
      <c r="BA126" s="130" t="s">
        <v>2144</v>
      </c>
      <c r="BB126" s="130" t="s">
        <v>425</v>
      </c>
      <c r="BC126" s="130" t="s">
        <v>501</v>
      </c>
      <c r="BD126" s="130" t="s">
        <v>398</v>
      </c>
      <c r="BE126" s="130" t="s">
        <v>1337</v>
      </c>
      <c r="BF126" s="130" t="s">
        <v>630</v>
      </c>
      <c r="BG126" s="130" t="s">
        <v>1531</v>
      </c>
      <c r="BH126" s="130" t="s">
        <v>400</v>
      </c>
      <c r="BI126" s="130" t="s">
        <v>2162</v>
      </c>
      <c r="BJ126" s="130" t="s">
        <v>1264</v>
      </c>
      <c r="BK126" s="130" t="s">
        <v>2067</v>
      </c>
      <c r="BL126" s="130" t="s">
        <v>402</v>
      </c>
      <c r="BM126" s="130" t="s">
        <v>1510</v>
      </c>
      <c r="BN126" s="130" t="s">
        <v>408</v>
      </c>
      <c r="BO126" s="130" t="s">
        <v>882</v>
      </c>
      <c r="BP126" s="130" t="s">
        <v>396</v>
      </c>
      <c r="BQ126" s="130" t="s">
        <v>1257</v>
      </c>
      <c r="BR126" s="130" t="s">
        <v>394</v>
      </c>
      <c r="BS126" s="130" t="s">
        <v>1257</v>
      </c>
      <c r="BT126" s="130" t="s">
        <v>491</v>
      </c>
      <c r="BU126" s="130" t="s">
        <v>1173</v>
      </c>
      <c r="BV126" s="130" t="s">
        <v>413</v>
      </c>
      <c r="BW126" s="130" t="s">
        <v>997</v>
      </c>
      <c r="BX126" s="130" t="s">
        <v>639</v>
      </c>
      <c r="BY126" s="130" t="s">
        <v>442</v>
      </c>
      <c r="BZ126" s="130" t="s">
        <v>641</v>
      </c>
      <c r="CA126" s="130" t="s">
        <v>2156</v>
      </c>
      <c r="CB126" s="130" t="s">
        <v>419</v>
      </c>
      <c r="CC126" s="132" t="s">
        <v>975</v>
      </c>
      <c r="CD126" s="132" t="s">
        <v>643</v>
      </c>
      <c r="CE126" s="132" t="s">
        <v>851</v>
      </c>
      <c r="CF126" s="132" t="s">
        <v>421</v>
      </c>
      <c r="CG126" s="132" t="s">
        <v>1001</v>
      </c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1690</v>
      </c>
      <c r="C127" s="130" t="s">
        <v>2163</v>
      </c>
      <c r="D127" s="130" t="s">
        <v>2164</v>
      </c>
      <c r="E127" s="130" t="s">
        <v>2165</v>
      </c>
      <c r="F127" s="130" t="s">
        <v>2166</v>
      </c>
      <c r="H127" s="130" t="s">
        <v>378</v>
      </c>
      <c r="J127" s="130" t="s">
        <v>379</v>
      </c>
      <c r="K127" s="130" t="s">
        <v>1332</v>
      </c>
      <c r="L127" s="130" t="s">
        <v>2167</v>
      </c>
      <c r="M127" s="130" t="s">
        <v>1422</v>
      </c>
      <c r="N127" s="130" t="s">
        <v>379</v>
      </c>
      <c r="O127" s="130" t="s">
        <v>389</v>
      </c>
      <c r="P127" s="130" t="s">
        <v>1013</v>
      </c>
      <c r="Q127" s="130" t="s">
        <v>1014</v>
      </c>
      <c r="R127" s="130" t="s">
        <v>386</v>
      </c>
      <c r="S127" s="130" t="s">
        <v>653</v>
      </c>
      <c r="T127" s="130" t="s">
        <v>2108</v>
      </c>
      <c r="U127" s="130" t="s">
        <v>2108</v>
      </c>
      <c r="AK127" s="130" t="s">
        <v>379</v>
      </c>
      <c r="AL127" s="130" t="s">
        <v>388</v>
      </c>
      <c r="AM127" s="130" t="s">
        <v>379</v>
      </c>
      <c r="AN127" s="130" t="s">
        <v>392</v>
      </c>
      <c r="AO127" s="130" t="s">
        <v>2109</v>
      </c>
      <c r="AP127" s="130" t="s">
        <v>2110</v>
      </c>
      <c r="AQ127" s="130" t="s">
        <v>391</v>
      </c>
      <c r="AR127" s="130" t="s">
        <v>622</v>
      </c>
      <c r="AS127" s="130" t="s">
        <v>784</v>
      </c>
      <c r="AU127" s="130" t="s">
        <v>2167</v>
      </c>
      <c r="AV127" s="130" t="s">
        <v>540</v>
      </c>
      <c r="AW127" s="130" t="s">
        <v>395</v>
      </c>
      <c r="AX127" s="130" t="s">
        <v>624</v>
      </c>
      <c r="AY127" s="130" t="s">
        <v>2111</v>
      </c>
      <c r="AZ127" s="130" t="s">
        <v>396</v>
      </c>
      <c r="BA127" s="130" t="s">
        <v>1059</v>
      </c>
      <c r="BB127" s="130" t="s">
        <v>425</v>
      </c>
      <c r="BC127" s="130" t="s">
        <v>682</v>
      </c>
      <c r="BD127" s="130" t="s">
        <v>398</v>
      </c>
      <c r="BE127" s="130" t="s">
        <v>1060</v>
      </c>
      <c r="BF127" s="130" t="s">
        <v>630</v>
      </c>
      <c r="BG127" s="130" t="s">
        <v>635</v>
      </c>
      <c r="BH127" s="130" t="s">
        <v>400</v>
      </c>
      <c r="BI127" s="130" t="s">
        <v>636</v>
      </c>
      <c r="BJ127" s="130" t="s">
        <v>1264</v>
      </c>
      <c r="BK127" s="130" t="s">
        <v>1379</v>
      </c>
      <c r="BL127" s="130" t="s">
        <v>402</v>
      </c>
      <c r="BM127" s="130" t="s">
        <v>2168</v>
      </c>
      <c r="BN127" s="130" t="s">
        <v>408</v>
      </c>
      <c r="BO127" s="130" t="s">
        <v>883</v>
      </c>
      <c r="BP127" s="130" t="s">
        <v>396</v>
      </c>
      <c r="BQ127" s="130" t="s">
        <v>885</v>
      </c>
      <c r="BR127" s="130" t="s">
        <v>394</v>
      </c>
      <c r="BS127" s="130" t="s">
        <v>885</v>
      </c>
      <c r="BT127" s="130" t="s">
        <v>491</v>
      </c>
      <c r="BU127" s="130" t="s">
        <v>932</v>
      </c>
      <c r="BV127" s="130" t="s">
        <v>413</v>
      </c>
      <c r="BW127" s="130" t="s">
        <v>2069</v>
      </c>
      <c r="BX127" s="130" t="s">
        <v>639</v>
      </c>
      <c r="BY127" s="130" t="s">
        <v>1466</v>
      </c>
      <c r="BZ127" s="130" t="s">
        <v>641</v>
      </c>
      <c r="CA127" s="130" t="s">
        <v>2169</v>
      </c>
      <c r="CB127" s="130" t="s">
        <v>419</v>
      </c>
      <c r="CC127" s="132" t="s">
        <v>1572</v>
      </c>
      <c r="CD127" s="132" t="s">
        <v>643</v>
      </c>
      <c r="CE127" s="132" t="s">
        <v>1282</v>
      </c>
      <c r="CF127" s="132" t="s">
        <v>421</v>
      </c>
      <c r="CG127" s="132" t="s">
        <v>1841</v>
      </c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1211</v>
      </c>
      <c r="C128" s="130" t="s">
        <v>2170</v>
      </c>
      <c r="D128" s="130" t="s">
        <v>914</v>
      </c>
      <c r="E128" s="130" t="s">
        <v>2171</v>
      </c>
      <c r="F128" s="130" t="s">
        <v>2172</v>
      </c>
      <c r="H128" s="130" t="s">
        <v>378</v>
      </c>
      <c r="J128" s="130" t="s">
        <v>379</v>
      </c>
      <c r="K128" s="130" t="s">
        <v>2173</v>
      </c>
      <c r="L128" s="130" t="s">
        <v>2174</v>
      </c>
      <c r="M128" s="130" t="s">
        <v>1134</v>
      </c>
      <c r="N128" s="130" t="s">
        <v>379</v>
      </c>
      <c r="O128" s="130" t="s">
        <v>476</v>
      </c>
      <c r="P128" s="130" t="s">
        <v>588</v>
      </c>
      <c r="Q128" s="130" t="s">
        <v>589</v>
      </c>
      <c r="R128" s="130" t="s">
        <v>386</v>
      </c>
      <c r="S128" s="130" t="s">
        <v>653</v>
      </c>
      <c r="T128" s="130" t="s">
        <v>2108</v>
      </c>
      <c r="U128" s="130" t="s">
        <v>2108</v>
      </c>
      <c r="AK128" s="130" t="s">
        <v>379</v>
      </c>
      <c r="AL128" s="130" t="s">
        <v>388</v>
      </c>
      <c r="AM128" s="130" t="s">
        <v>379</v>
      </c>
      <c r="AN128" s="130" t="s">
        <v>392</v>
      </c>
      <c r="AO128" s="130" t="s">
        <v>2109</v>
      </c>
      <c r="AP128" s="130" t="s">
        <v>2110</v>
      </c>
      <c r="AQ128" s="130" t="s">
        <v>391</v>
      </c>
      <c r="AR128" s="130" t="s">
        <v>622</v>
      </c>
      <c r="AS128" s="130" t="s">
        <v>653</v>
      </c>
      <c r="AU128" s="130" t="s">
        <v>2174</v>
      </c>
      <c r="AV128" s="130" t="s">
        <v>540</v>
      </c>
      <c r="AW128" s="130" t="s">
        <v>395</v>
      </c>
      <c r="AX128" s="130" t="s">
        <v>624</v>
      </c>
      <c r="AY128" s="130" t="s">
        <v>1081</v>
      </c>
      <c r="AZ128" s="130" t="s">
        <v>396</v>
      </c>
      <c r="BA128" s="130" t="s">
        <v>2175</v>
      </c>
      <c r="BB128" s="130" t="s">
        <v>425</v>
      </c>
      <c r="BC128" s="130" t="s">
        <v>1395</v>
      </c>
      <c r="BD128" s="130" t="s">
        <v>398</v>
      </c>
      <c r="BE128" s="130" t="s">
        <v>1254</v>
      </c>
      <c r="BF128" s="130" t="s">
        <v>630</v>
      </c>
      <c r="BG128" s="130" t="s">
        <v>667</v>
      </c>
      <c r="BH128" s="130" t="s">
        <v>400</v>
      </c>
      <c r="BI128" s="130" t="s">
        <v>1198</v>
      </c>
      <c r="BJ128" s="130" t="s">
        <v>1264</v>
      </c>
      <c r="BK128" s="130" t="s">
        <v>2176</v>
      </c>
      <c r="BL128" s="130" t="s">
        <v>402</v>
      </c>
      <c r="BM128" s="130" t="s">
        <v>690</v>
      </c>
      <c r="BN128" s="130" t="s">
        <v>408</v>
      </c>
      <c r="BO128" s="130" t="s">
        <v>709</v>
      </c>
      <c r="BP128" s="130" t="s">
        <v>396</v>
      </c>
      <c r="BQ128" s="130" t="s">
        <v>1873</v>
      </c>
      <c r="BR128" s="130" t="s">
        <v>394</v>
      </c>
      <c r="BS128" s="130" t="s">
        <v>1873</v>
      </c>
      <c r="BT128" s="130" t="s">
        <v>491</v>
      </c>
      <c r="BU128" s="130" t="s">
        <v>1716</v>
      </c>
      <c r="BV128" s="130" t="s">
        <v>413</v>
      </c>
      <c r="BW128" s="130" t="s">
        <v>1133</v>
      </c>
      <c r="BX128" s="130" t="s">
        <v>639</v>
      </c>
      <c r="BY128" s="130" t="s">
        <v>1281</v>
      </c>
      <c r="BZ128" s="130" t="s">
        <v>641</v>
      </c>
      <c r="CA128" s="130" t="s">
        <v>550</v>
      </c>
      <c r="CB128" s="130" t="s">
        <v>419</v>
      </c>
      <c r="CC128" s="132" t="s">
        <v>2177</v>
      </c>
      <c r="CD128" s="132" t="s">
        <v>643</v>
      </c>
      <c r="CE128" s="132" t="s">
        <v>2178</v>
      </c>
      <c r="CF128" s="132" t="s">
        <v>421</v>
      </c>
      <c r="CG128" s="132" t="s">
        <v>2179</v>
      </c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1887</v>
      </c>
      <c r="C129" s="130" t="s">
        <v>2180</v>
      </c>
      <c r="D129" s="130" t="s">
        <v>491</v>
      </c>
      <c r="E129" s="130" t="s">
        <v>2181</v>
      </c>
      <c r="F129" s="130" t="s">
        <v>2182</v>
      </c>
      <c r="H129" s="130" t="s">
        <v>378</v>
      </c>
      <c r="J129" s="130" t="s">
        <v>379</v>
      </c>
      <c r="K129" s="130" t="s">
        <v>757</v>
      </c>
      <c r="L129" s="130" t="s">
        <v>2183</v>
      </c>
      <c r="M129" s="130" t="s">
        <v>2184</v>
      </c>
      <c r="N129" s="130" t="s">
        <v>379</v>
      </c>
      <c r="O129" s="130" t="s">
        <v>383</v>
      </c>
      <c r="P129" s="130" t="s">
        <v>384</v>
      </c>
      <c r="Q129" s="130" t="s">
        <v>385</v>
      </c>
      <c r="R129" s="130" t="s">
        <v>386</v>
      </c>
      <c r="S129" s="130" t="s">
        <v>653</v>
      </c>
      <c r="T129" s="130" t="s">
        <v>2108</v>
      </c>
      <c r="U129" s="130" t="s">
        <v>2108</v>
      </c>
      <c r="AK129" s="130" t="s">
        <v>379</v>
      </c>
      <c r="AL129" s="130" t="s">
        <v>388</v>
      </c>
      <c r="AM129" s="130" t="s">
        <v>379</v>
      </c>
      <c r="AN129" s="130" t="s">
        <v>392</v>
      </c>
      <c r="AO129" s="130" t="s">
        <v>2109</v>
      </c>
      <c r="AP129" s="130" t="s">
        <v>2110</v>
      </c>
      <c r="AQ129" s="130" t="s">
        <v>391</v>
      </c>
      <c r="AR129" s="130" t="s">
        <v>622</v>
      </c>
      <c r="AS129" s="130" t="s">
        <v>618</v>
      </c>
      <c r="AU129" s="130" t="s">
        <v>2183</v>
      </c>
      <c r="AV129" s="130" t="s">
        <v>540</v>
      </c>
      <c r="AW129" s="130" t="s">
        <v>395</v>
      </c>
      <c r="AX129" s="130" t="s">
        <v>624</v>
      </c>
      <c r="AY129" s="130" t="s">
        <v>2185</v>
      </c>
      <c r="AZ129" s="130" t="s">
        <v>396</v>
      </c>
      <c r="BA129" s="130" t="s">
        <v>658</v>
      </c>
      <c r="BB129" s="130" t="s">
        <v>425</v>
      </c>
      <c r="BC129" s="130" t="s">
        <v>1338</v>
      </c>
      <c r="BD129" s="130" t="s">
        <v>398</v>
      </c>
      <c r="BE129" s="130" t="s">
        <v>1377</v>
      </c>
      <c r="BF129" s="130" t="s">
        <v>630</v>
      </c>
      <c r="BG129" s="130" t="s">
        <v>2186</v>
      </c>
      <c r="BH129" s="130" t="s">
        <v>400</v>
      </c>
      <c r="BI129" s="130" t="s">
        <v>904</v>
      </c>
      <c r="BJ129" s="130" t="s">
        <v>1264</v>
      </c>
      <c r="BK129" s="130" t="s">
        <v>2187</v>
      </c>
      <c r="BL129" s="130" t="s">
        <v>402</v>
      </c>
      <c r="BM129" s="130" t="s">
        <v>2020</v>
      </c>
      <c r="BN129" s="130" t="s">
        <v>408</v>
      </c>
      <c r="BO129" s="130" t="s">
        <v>592</v>
      </c>
      <c r="BP129" s="130" t="s">
        <v>396</v>
      </c>
      <c r="BQ129" s="130" t="s">
        <v>933</v>
      </c>
      <c r="BR129" s="130" t="s">
        <v>394</v>
      </c>
      <c r="BS129" s="130" t="s">
        <v>933</v>
      </c>
      <c r="BT129" s="130" t="s">
        <v>491</v>
      </c>
      <c r="BU129" s="130" t="s">
        <v>1422</v>
      </c>
      <c r="BV129" s="130" t="s">
        <v>413</v>
      </c>
      <c r="BW129" s="130" t="s">
        <v>2188</v>
      </c>
      <c r="BX129" s="130" t="s">
        <v>639</v>
      </c>
      <c r="BY129" s="130" t="s">
        <v>2189</v>
      </c>
      <c r="BZ129" s="130" t="s">
        <v>641</v>
      </c>
      <c r="CA129" s="130" t="s">
        <v>2190</v>
      </c>
      <c r="CB129" s="130" t="s">
        <v>419</v>
      </c>
      <c r="CC129" s="132" t="s">
        <v>2191</v>
      </c>
      <c r="CD129" s="132" t="s">
        <v>643</v>
      </c>
      <c r="CE129" s="132" t="s">
        <v>1876</v>
      </c>
      <c r="CF129" s="132" t="s">
        <v>421</v>
      </c>
      <c r="CG129" s="132" t="s">
        <v>1118</v>
      </c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648</v>
      </c>
      <c r="C130" s="130" t="s">
        <v>2192</v>
      </c>
      <c r="D130" s="130" t="s">
        <v>1560</v>
      </c>
      <c r="E130" s="130" t="s">
        <v>2193</v>
      </c>
      <c r="F130" s="130" t="s">
        <v>2194</v>
      </c>
      <c r="H130" s="130" t="s">
        <v>378</v>
      </c>
      <c r="J130" s="130" t="s">
        <v>379</v>
      </c>
      <c r="K130" s="130" t="s">
        <v>1443</v>
      </c>
      <c r="L130" s="130" t="s">
        <v>2195</v>
      </c>
      <c r="M130" s="130" t="s">
        <v>2196</v>
      </c>
      <c r="N130" s="130" t="s">
        <v>379</v>
      </c>
      <c r="O130" s="130" t="s">
        <v>389</v>
      </c>
      <c r="P130" s="130" t="s">
        <v>1013</v>
      </c>
      <c r="Q130" s="130" t="s">
        <v>1014</v>
      </c>
      <c r="R130" s="130" t="s">
        <v>386</v>
      </c>
      <c r="S130" s="130" t="s">
        <v>653</v>
      </c>
      <c r="T130" s="130" t="s">
        <v>2108</v>
      </c>
      <c r="U130" s="130" t="s">
        <v>2108</v>
      </c>
      <c r="AK130" s="130" t="s">
        <v>379</v>
      </c>
      <c r="AL130" s="130" t="s">
        <v>388</v>
      </c>
      <c r="AM130" s="130" t="s">
        <v>379</v>
      </c>
      <c r="AN130" s="130" t="s">
        <v>392</v>
      </c>
      <c r="AO130" s="130" t="s">
        <v>2109</v>
      </c>
      <c r="AP130" s="130" t="s">
        <v>2110</v>
      </c>
      <c r="AQ130" s="130" t="s">
        <v>391</v>
      </c>
      <c r="AR130" s="130" t="s">
        <v>622</v>
      </c>
      <c r="AS130" s="130" t="s">
        <v>431</v>
      </c>
      <c r="AU130" s="130" t="s">
        <v>2195</v>
      </c>
      <c r="AV130" s="130" t="s">
        <v>540</v>
      </c>
      <c r="AW130" s="130" t="s">
        <v>395</v>
      </c>
      <c r="AX130" s="130" t="s">
        <v>624</v>
      </c>
      <c r="AY130" s="130" t="s">
        <v>901</v>
      </c>
      <c r="AZ130" s="130" t="s">
        <v>396</v>
      </c>
      <c r="BA130" s="130" t="s">
        <v>1359</v>
      </c>
      <c r="BB130" s="130" t="s">
        <v>425</v>
      </c>
      <c r="BC130" s="130" t="s">
        <v>1257</v>
      </c>
      <c r="BD130" s="130" t="s">
        <v>398</v>
      </c>
      <c r="BE130" s="130" t="s">
        <v>2197</v>
      </c>
      <c r="BF130" s="130" t="s">
        <v>630</v>
      </c>
      <c r="BG130" s="130" t="s">
        <v>776</v>
      </c>
      <c r="BH130" s="130" t="s">
        <v>400</v>
      </c>
      <c r="BI130" s="130" t="s">
        <v>1399</v>
      </c>
      <c r="BJ130" s="130" t="s">
        <v>1264</v>
      </c>
      <c r="BK130" s="130" t="s">
        <v>1087</v>
      </c>
      <c r="BL130" s="130" t="s">
        <v>402</v>
      </c>
      <c r="BM130" s="130" t="s">
        <v>2198</v>
      </c>
      <c r="BN130" s="130" t="s">
        <v>408</v>
      </c>
      <c r="BO130" s="130" t="s">
        <v>1853</v>
      </c>
      <c r="BP130" s="130" t="s">
        <v>396</v>
      </c>
      <c r="BQ130" s="130" t="s">
        <v>2199</v>
      </c>
      <c r="BR130" s="130" t="s">
        <v>394</v>
      </c>
      <c r="BS130" s="130" t="s">
        <v>2199</v>
      </c>
      <c r="BT130" s="130" t="s">
        <v>491</v>
      </c>
      <c r="BU130" s="130" t="s">
        <v>2200</v>
      </c>
      <c r="BV130" s="130" t="s">
        <v>413</v>
      </c>
      <c r="BW130" s="130" t="s">
        <v>2201</v>
      </c>
      <c r="BX130" s="130" t="s">
        <v>639</v>
      </c>
      <c r="BY130" s="130" t="s">
        <v>2202</v>
      </c>
      <c r="BZ130" s="130" t="s">
        <v>641</v>
      </c>
      <c r="CA130" s="130" t="s">
        <v>2203</v>
      </c>
      <c r="CB130" s="130" t="s">
        <v>419</v>
      </c>
      <c r="CC130" s="132" t="s">
        <v>521</v>
      </c>
      <c r="CD130" s="132" t="s">
        <v>643</v>
      </c>
      <c r="CE130" s="132" t="s">
        <v>2204</v>
      </c>
      <c r="CF130" s="132" t="s">
        <v>421</v>
      </c>
      <c r="CG130" s="132" t="s">
        <v>1917</v>
      </c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391</v>
      </c>
      <c r="D131" s="130" t="s">
        <v>1999</v>
      </c>
      <c r="F131" s="130" t="s">
        <v>1306</v>
      </c>
      <c r="H131" s="130" t="s">
        <v>378</v>
      </c>
      <c r="J131" s="130" t="s">
        <v>379</v>
      </c>
      <c r="K131" s="130" t="s">
        <v>1469</v>
      </c>
      <c r="N131" s="130" t="s">
        <v>379</v>
      </c>
      <c r="S131" s="130" t="s">
        <v>653</v>
      </c>
      <c r="T131" s="130" t="s">
        <v>2108</v>
      </c>
      <c r="U131" s="130" t="s">
        <v>2108</v>
      </c>
      <c r="AK131" s="130" t="s">
        <v>379</v>
      </c>
      <c r="AL131" s="130" t="s">
        <v>388</v>
      </c>
      <c r="AM131" s="130" t="s">
        <v>379</v>
      </c>
      <c r="AN131" s="130" t="s">
        <v>392</v>
      </c>
      <c r="AO131" s="130" t="s">
        <v>2109</v>
      </c>
      <c r="AP131" s="130" t="s">
        <v>2110</v>
      </c>
      <c r="AQ131" s="130" t="s">
        <v>391</v>
      </c>
      <c r="AR131" s="130" t="s">
        <v>622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2205</v>
      </c>
      <c r="C132" s="130" t="s">
        <v>2206</v>
      </c>
      <c r="D132" s="130" t="s">
        <v>2205</v>
      </c>
      <c r="E132" s="130" t="s">
        <v>799</v>
      </c>
      <c r="F132" s="130" t="s">
        <v>2207</v>
      </c>
      <c r="H132" s="130" t="s">
        <v>378</v>
      </c>
      <c r="J132" s="130" t="s">
        <v>379</v>
      </c>
      <c r="K132" s="130" t="s">
        <v>1407</v>
      </c>
      <c r="L132" s="130" t="s">
        <v>2208</v>
      </c>
      <c r="M132" s="130" t="s">
        <v>851</v>
      </c>
      <c r="N132" s="130" t="s">
        <v>389</v>
      </c>
      <c r="O132" s="130" t="s">
        <v>476</v>
      </c>
      <c r="P132" s="130" t="s">
        <v>588</v>
      </c>
      <c r="Q132" s="130" t="s">
        <v>589</v>
      </c>
      <c r="R132" s="130" t="s">
        <v>386</v>
      </c>
      <c r="S132" s="130" t="s">
        <v>653</v>
      </c>
      <c r="T132" s="130" t="s">
        <v>2108</v>
      </c>
      <c r="U132" s="130" t="s">
        <v>2108</v>
      </c>
      <c r="AK132" s="130" t="s">
        <v>379</v>
      </c>
      <c r="AL132" s="130" t="s">
        <v>388</v>
      </c>
      <c r="AM132" s="130" t="s">
        <v>379</v>
      </c>
      <c r="AN132" s="130" t="s">
        <v>392</v>
      </c>
      <c r="AO132" s="130" t="s">
        <v>2109</v>
      </c>
      <c r="AP132" s="130" t="s">
        <v>2110</v>
      </c>
      <c r="AQ132" s="130" t="s">
        <v>391</v>
      </c>
      <c r="AR132" s="130" t="s">
        <v>622</v>
      </c>
      <c r="AU132" s="130" t="s">
        <v>2208</v>
      </c>
      <c r="AV132" s="130" t="s">
        <v>540</v>
      </c>
      <c r="AW132" s="130" t="s">
        <v>395</v>
      </c>
      <c r="AX132" s="130" t="s">
        <v>624</v>
      </c>
      <c r="AY132" s="130" t="s">
        <v>2209</v>
      </c>
      <c r="AZ132" s="130" t="s">
        <v>396</v>
      </c>
      <c r="BA132" s="130" t="s">
        <v>2210</v>
      </c>
      <c r="BB132" s="130" t="s">
        <v>425</v>
      </c>
      <c r="BC132" s="130" t="s">
        <v>2211</v>
      </c>
      <c r="BD132" s="130" t="s">
        <v>398</v>
      </c>
      <c r="BE132" s="130" t="s">
        <v>1861</v>
      </c>
      <c r="BF132" s="130" t="s">
        <v>630</v>
      </c>
      <c r="BG132" s="130" t="s">
        <v>702</v>
      </c>
      <c r="BH132" s="130" t="s">
        <v>400</v>
      </c>
      <c r="BI132" s="130" t="s">
        <v>636</v>
      </c>
      <c r="BJ132" s="130" t="s">
        <v>1264</v>
      </c>
      <c r="BK132" s="130" t="s">
        <v>1062</v>
      </c>
      <c r="BL132" s="130" t="s">
        <v>402</v>
      </c>
      <c r="BM132" s="130" t="s">
        <v>970</v>
      </c>
      <c r="BN132" s="130" t="s">
        <v>408</v>
      </c>
      <c r="BO132" s="130" t="s">
        <v>950</v>
      </c>
      <c r="BP132" s="130" t="s">
        <v>396</v>
      </c>
      <c r="BQ132" s="130" t="s">
        <v>708</v>
      </c>
      <c r="BT132" s="130" t="s">
        <v>491</v>
      </c>
      <c r="BU132" s="130" t="s">
        <v>1630</v>
      </c>
      <c r="BV132" s="130" t="s">
        <v>413</v>
      </c>
      <c r="BW132" s="130" t="s">
        <v>416</v>
      </c>
      <c r="BX132" s="130" t="s">
        <v>639</v>
      </c>
      <c r="BY132" s="130" t="s">
        <v>1278</v>
      </c>
      <c r="BZ132" s="130" t="s">
        <v>641</v>
      </c>
      <c r="CA132" s="130" t="s">
        <v>1705</v>
      </c>
      <c r="CB132" s="130" t="s">
        <v>419</v>
      </c>
      <c r="CC132" s="132" t="s">
        <v>1419</v>
      </c>
      <c r="CD132" s="132" t="s">
        <v>643</v>
      </c>
      <c r="CE132" s="132" t="s">
        <v>1151</v>
      </c>
      <c r="CF132" s="132" t="s">
        <v>421</v>
      </c>
      <c r="CG132" s="132" t="s">
        <v>2212</v>
      </c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2071</v>
      </c>
      <c r="C133" s="130" t="s">
        <v>2213</v>
      </c>
      <c r="D133" s="130" t="s">
        <v>522</v>
      </c>
      <c r="E133" s="130" t="s">
        <v>1611</v>
      </c>
      <c r="F133" s="130" t="s">
        <v>2214</v>
      </c>
      <c r="H133" s="130" t="s">
        <v>378</v>
      </c>
      <c r="J133" s="130" t="s">
        <v>379</v>
      </c>
      <c r="K133" s="130" t="s">
        <v>894</v>
      </c>
      <c r="L133" s="130" t="s">
        <v>933</v>
      </c>
      <c r="M133" s="130" t="s">
        <v>929</v>
      </c>
      <c r="N133" s="130" t="s">
        <v>379</v>
      </c>
      <c r="O133" s="130" t="s">
        <v>653</v>
      </c>
      <c r="P133" s="130" t="s">
        <v>654</v>
      </c>
      <c r="Q133" s="130" t="s">
        <v>655</v>
      </c>
      <c r="R133" s="130" t="s">
        <v>386</v>
      </c>
      <c r="S133" s="130" t="s">
        <v>546</v>
      </c>
      <c r="T133" s="130" t="s">
        <v>2215</v>
      </c>
      <c r="U133" s="130" t="s">
        <v>2215</v>
      </c>
      <c r="AK133" s="130" t="s">
        <v>379</v>
      </c>
      <c r="AL133" s="130" t="s">
        <v>388</v>
      </c>
      <c r="AM133" s="130" t="s">
        <v>379</v>
      </c>
      <c r="AN133" s="130" t="s">
        <v>522</v>
      </c>
      <c r="AO133" s="130" t="s">
        <v>2216</v>
      </c>
      <c r="AP133" s="130" t="s">
        <v>2217</v>
      </c>
      <c r="AQ133" s="130" t="s">
        <v>391</v>
      </c>
      <c r="AR133" s="130" t="s">
        <v>391</v>
      </c>
      <c r="AS133" s="130" t="s">
        <v>393</v>
      </c>
      <c r="AU133" s="130" t="s">
        <v>933</v>
      </c>
      <c r="AV133" s="130" t="s">
        <v>491</v>
      </c>
      <c r="AW133" s="130" t="s">
        <v>1235</v>
      </c>
      <c r="AX133" s="130" t="s">
        <v>396</v>
      </c>
      <c r="AY133" s="130" t="s">
        <v>2218</v>
      </c>
      <c r="AZ133" s="130" t="s">
        <v>425</v>
      </c>
      <c r="BA133" s="130" t="s">
        <v>2219</v>
      </c>
      <c r="BB133" s="130" t="s">
        <v>872</v>
      </c>
      <c r="BC133" s="130" t="s">
        <v>721</v>
      </c>
      <c r="BD133" s="130" t="s">
        <v>630</v>
      </c>
      <c r="BE133" s="130" t="s">
        <v>742</v>
      </c>
      <c r="BF133" s="130" t="s">
        <v>1264</v>
      </c>
      <c r="BG133" s="130" t="s">
        <v>1494</v>
      </c>
      <c r="BH133" s="130" t="s">
        <v>402</v>
      </c>
      <c r="BI133" s="130" t="s">
        <v>380</v>
      </c>
      <c r="BJ133" s="130" t="s">
        <v>404</v>
      </c>
      <c r="BK133" s="130" t="s">
        <v>2220</v>
      </c>
      <c r="BL133" s="130" t="s">
        <v>408</v>
      </c>
      <c r="BM133" s="130" t="s">
        <v>2221</v>
      </c>
      <c r="BN133" s="130" t="s">
        <v>396</v>
      </c>
      <c r="BO133" s="130" t="s">
        <v>1645</v>
      </c>
      <c r="BP133" s="130" t="s">
        <v>415</v>
      </c>
      <c r="BQ133" s="130" t="s">
        <v>666</v>
      </c>
      <c r="BR133" s="130" t="s">
        <v>394</v>
      </c>
      <c r="BS133" s="130" t="s">
        <v>666</v>
      </c>
      <c r="BT133" s="130" t="s">
        <v>1162</v>
      </c>
      <c r="BU133" s="130" t="s">
        <v>2222</v>
      </c>
      <c r="BV133" s="130" t="s">
        <v>868</v>
      </c>
      <c r="BW133" s="130" t="s">
        <v>705</v>
      </c>
      <c r="BX133" s="130" t="s">
        <v>624</v>
      </c>
      <c r="BY133" s="130" t="s">
        <v>2027</v>
      </c>
      <c r="BZ133" s="130" t="s">
        <v>417</v>
      </c>
      <c r="CA133" s="130" t="s">
        <v>1274</v>
      </c>
      <c r="CB133" s="130" t="s">
        <v>641</v>
      </c>
      <c r="CC133" s="132" t="s">
        <v>884</v>
      </c>
      <c r="CD133" s="132" t="s">
        <v>419</v>
      </c>
      <c r="CE133" s="132" t="s">
        <v>1275</v>
      </c>
      <c r="CF133" s="132" t="s">
        <v>643</v>
      </c>
      <c r="CG133" s="132" t="s">
        <v>788</v>
      </c>
      <c r="CH133" s="132" t="s">
        <v>421</v>
      </c>
      <c r="CI133" s="132" t="s">
        <v>2124</v>
      </c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1387</v>
      </c>
      <c r="C134" s="130" t="s">
        <v>2223</v>
      </c>
      <c r="D134" s="130" t="s">
        <v>1511</v>
      </c>
      <c r="E134" s="130" t="s">
        <v>676</v>
      </c>
      <c r="F134" s="130" t="s">
        <v>2224</v>
      </c>
      <c r="H134" s="130" t="s">
        <v>378</v>
      </c>
      <c r="J134" s="130" t="s">
        <v>379</v>
      </c>
      <c r="K134" s="130" t="s">
        <v>635</v>
      </c>
      <c r="L134" s="130" t="s">
        <v>2225</v>
      </c>
      <c r="M134" s="130" t="s">
        <v>1025</v>
      </c>
      <c r="N134" s="130" t="s">
        <v>379</v>
      </c>
      <c r="O134" s="130" t="s">
        <v>383</v>
      </c>
      <c r="P134" s="130" t="s">
        <v>384</v>
      </c>
      <c r="Q134" s="130" t="s">
        <v>385</v>
      </c>
      <c r="R134" s="130" t="s">
        <v>386</v>
      </c>
      <c r="S134" s="130" t="s">
        <v>546</v>
      </c>
      <c r="T134" s="130" t="s">
        <v>2215</v>
      </c>
      <c r="U134" s="130" t="s">
        <v>2215</v>
      </c>
      <c r="AK134" s="130" t="s">
        <v>379</v>
      </c>
      <c r="AL134" s="130" t="s">
        <v>388</v>
      </c>
      <c r="AM134" s="130" t="s">
        <v>379</v>
      </c>
      <c r="AN134" s="130" t="s">
        <v>522</v>
      </c>
      <c r="AO134" s="130" t="s">
        <v>2216</v>
      </c>
      <c r="AP134" s="130" t="s">
        <v>2217</v>
      </c>
      <c r="AQ134" s="130" t="s">
        <v>391</v>
      </c>
      <c r="AR134" s="130" t="s">
        <v>391</v>
      </c>
      <c r="AS134" s="130" t="s">
        <v>433</v>
      </c>
      <c r="AU134" s="130" t="s">
        <v>2225</v>
      </c>
      <c r="AV134" s="130" t="s">
        <v>491</v>
      </c>
      <c r="AW134" s="130" t="s">
        <v>428</v>
      </c>
      <c r="AX134" s="130" t="s">
        <v>396</v>
      </c>
      <c r="AY134" s="130" t="s">
        <v>2226</v>
      </c>
      <c r="AZ134" s="130" t="s">
        <v>425</v>
      </c>
      <c r="BA134" s="130" t="s">
        <v>2227</v>
      </c>
      <c r="BB134" s="130" t="s">
        <v>872</v>
      </c>
      <c r="BC134" s="130" t="s">
        <v>547</v>
      </c>
      <c r="BD134" s="130" t="s">
        <v>630</v>
      </c>
      <c r="BE134" s="130" t="s">
        <v>479</v>
      </c>
      <c r="BF134" s="130" t="s">
        <v>1264</v>
      </c>
      <c r="BG134" s="130" t="s">
        <v>2067</v>
      </c>
      <c r="BH134" s="130" t="s">
        <v>402</v>
      </c>
      <c r="BI134" s="130" t="s">
        <v>1172</v>
      </c>
      <c r="BJ134" s="130" t="s">
        <v>404</v>
      </c>
      <c r="BK134" s="130" t="s">
        <v>668</v>
      </c>
      <c r="BL134" s="130" t="s">
        <v>408</v>
      </c>
      <c r="BM134" s="130" t="s">
        <v>1821</v>
      </c>
      <c r="BN134" s="130" t="s">
        <v>396</v>
      </c>
      <c r="BO134" s="130" t="s">
        <v>1794</v>
      </c>
      <c r="BP134" s="130" t="s">
        <v>415</v>
      </c>
      <c r="BQ134" s="130" t="s">
        <v>1669</v>
      </c>
      <c r="BR134" s="130" t="s">
        <v>394</v>
      </c>
      <c r="BS134" s="130" t="s">
        <v>1669</v>
      </c>
      <c r="BT134" s="130" t="s">
        <v>1162</v>
      </c>
      <c r="BU134" s="130" t="s">
        <v>2228</v>
      </c>
      <c r="BV134" s="130" t="s">
        <v>868</v>
      </c>
      <c r="BW134" s="130" t="s">
        <v>1466</v>
      </c>
      <c r="BX134" s="130" t="s">
        <v>624</v>
      </c>
      <c r="BY134" s="130" t="s">
        <v>2229</v>
      </c>
      <c r="BZ134" s="130" t="s">
        <v>417</v>
      </c>
      <c r="CA134" s="130" t="s">
        <v>1706</v>
      </c>
      <c r="CB134" s="130" t="s">
        <v>641</v>
      </c>
      <c r="CC134" s="132" t="s">
        <v>1421</v>
      </c>
      <c r="CD134" s="132" t="s">
        <v>419</v>
      </c>
      <c r="CE134" s="132" t="s">
        <v>1110</v>
      </c>
      <c r="CF134" s="132" t="s">
        <v>643</v>
      </c>
      <c r="CG134" s="132" t="s">
        <v>2230</v>
      </c>
      <c r="CH134" s="132" t="s">
        <v>421</v>
      </c>
      <c r="CI134" s="132" t="s">
        <v>2231</v>
      </c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1441</v>
      </c>
      <c r="C135" s="130" t="s">
        <v>2232</v>
      </c>
      <c r="D135" s="130" t="s">
        <v>867</v>
      </c>
      <c r="E135" s="130" t="s">
        <v>2233</v>
      </c>
      <c r="F135" s="130" t="s">
        <v>2097</v>
      </c>
      <c r="H135" s="130" t="s">
        <v>378</v>
      </c>
      <c r="J135" s="130" t="s">
        <v>379</v>
      </c>
      <c r="K135" s="130" t="s">
        <v>659</v>
      </c>
      <c r="L135" s="130" t="s">
        <v>2234</v>
      </c>
      <c r="M135" s="130" t="s">
        <v>2235</v>
      </c>
      <c r="N135" s="130" t="s">
        <v>379</v>
      </c>
      <c r="O135" s="130" t="s">
        <v>431</v>
      </c>
      <c r="P135" s="130" t="s">
        <v>432</v>
      </c>
      <c r="Q135" s="130" t="s">
        <v>432</v>
      </c>
      <c r="R135" s="130" t="s">
        <v>386</v>
      </c>
      <c r="S135" s="130" t="s">
        <v>546</v>
      </c>
      <c r="T135" s="130" t="s">
        <v>2215</v>
      </c>
      <c r="U135" s="130" t="s">
        <v>2215</v>
      </c>
      <c r="AK135" s="130" t="s">
        <v>379</v>
      </c>
      <c r="AL135" s="130" t="s">
        <v>388</v>
      </c>
      <c r="AM135" s="130" t="s">
        <v>379</v>
      </c>
      <c r="AN135" s="130" t="s">
        <v>522</v>
      </c>
      <c r="AO135" s="130" t="s">
        <v>2216</v>
      </c>
      <c r="AP135" s="130" t="s">
        <v>2217</v>
      </c>
      <c r="AQ135" s="130" t="s">
        <v>391</v>
      </c>
      <c r="AR135" s="130" t="s">
        <v>391</v>
      </c>
      <c r="AS135" s="130" t="s">
        <v>389</v>
      </c>
      <c r="AU135" s="130" t="s">
        <v>2234</v>
      </c>
      <c r="AV135" s="130" t="s">
        <v>491</v>
      </c>
      <c r="AW135" s="130" t="s">
        <v>2021</v>
      </c>
      <c r="AX135" s="130" t="s">
        <v>396</v>
      </c>
      <c r="AY135" s="130" t="s">
        <v>2236</v>
      </c>
      <c r="AZ135" s="130" t="s">
        <v>425</v>
      </c>
      <c r="BA135" s="130" t="s">
        <v>2237</v>
      </c>
      <c r="BB135" s="130" t="s">
        <v>872</v>
      </c>
      <c r="BC135" s="130" t="s">
        <v>1793</v>
      </c>
      <c r="BD135" s="130" t="s">
        <v>630</v>
      </c>
      <c r="BE135" s="130" t="s">
        <v>2238</v>
      </c>
      <c r="BF135" s="130" t="s">
        <v>1264</v>
      </c>
      <c r="BG135" s="130" t="s">
        <v>2052</v>
      </c>
      <c r="BH135" s="130" t="s">
        <v>402</v>
      </c>
      <c r="BI135" s="130" t="s">
        <v>1873</v>
      </c>
      <c r="BJ135" s="130" t="s">
        <v>404</v>
      </c>
      <c r="BK135" s="130" t="s">
        <v>699</v>
      </c>
      <c r="BL135" s="130" t="s">
        <v>408</v>
      </c>
      <c r="BM135" s="130" t="s">
        <v>1795</v>
      </c>
      <c r="BN135" s="130" t="s">
        <v>396</v>
      </c>
      <c r="BO135" s="130" t="s">
        <v>2239</v>
      </c>
      <c r="BP135" s="130" t="s">
        <v>415</v>
      </c>
      <c r="BQ135" s="130" t="s">
        <v>977</v>
      </c>
      <c r="BR135" s="130" t="s">
        <v>394</v>
      </c>
      <c r="BS135" s="130" t="s">
        <v>977</v>
      </c>
      <c r="BT135" s="130" t="s">
        <v>1162</v>
      </c>
      <c r="BU135" s="130" t="s">
        <v>2240</v>
      </c>
      <c r="BV135" s="130" t="s">
        <v>868</v>
      </c>
      <c r="BW135" s="130" t="s">
        <v>2241</v>
      </c>
      <c r="BX135" s="130" t="s">
        <v>624</v>
      </c>
      <c r="BY135" s="130" t="s">
        <v>455</v>
      </c>
      <c r="BZ135" s="130" t="s">
        <v>417</v>
      </c>
      <c r="CA135" s="130" t="s">
        <v>1865</v>
      </c>
      <c r="CB135" s="130" t="s">
        <v>641</v>
      </c>
      <c r="CC135" s="132" t="s">
        <v>1241</v>
      </c>
      <c r="CD135" s="132" t="s">
        <v>419</v>
      </c>
      <c r="CE135" s="132" t="s">
        <v>1242</v>
      </c>
      <c r="CF135" s="132" t="s">
        <v>643</v>
      </c>
      <c r="CG135" s="132" t="s">
        <v>2242</v>
      </c>
      <c r="CH135" s="132" t="s">
        <v>421</v>
      </c>
      <c r="CI135" s="132" t="s">
        <v>2243</v>
      </c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308</v>
      </c>
      <c r="D136" s="130" t="s">
        <v>1991</v>
      </c>
      <c r="F136" s="130" t="s">
        <v>1306</v>
      </c>
      <c r="H136" s="130" t="s">
        <v>378</v>
      </c>
      <c r="J136" s="130" t="s">
        <v>379</v>
      </c>
      <c r="K136" s="130" t="s">
        <v>1010</v>
      </c>
      <c r="N136" s="130" t="s">
        <v>379</v>
      </c>
      <c r="S136" s="130" t="s">
        <v>546</v>
      </c>
      <c r="T136" s="130" t="s">
        <v>2215</v>
      </c>
      <c r="U136" s="130" t="s">
        <v>2215</v>
      </c>
      <c r="AK136" s="130" t="s">
        <v>379</v>
      </c>
      <c r="AL136" s="130" t="s">
        <v>388</v>
      </c>
      <c r="AM136" s="130" t="s">
        <v>379</v>
      </c>
      <c r="AN136" s="130" t="s">
        <v>522</v>
      </c>
      <c r="AO136" s="130" t="s">
        <v>2216</v>
      </c>
      <c r="AP136" s="130" t="s">
        <v>2217</v>
      </c>
      <c r="AQ136" s="130" t="s">
        <v>391</v>
      </c>
      <c r="AR136" s="130" t="s">
        <v>391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845</v>
      </c>
      <c r="C137" s="130" t="s">
        <v>2244</v>
      </c>
      <c r="D137" s="130" t="s">
        <v>2245</v>
      </c>
      <c r="E137" s="130" t="s">
        <v>2246</v>
      </c>
      <c r="F137" s="130" t="s">
        <v>2247</v>
      </c>
      <c r="H137" s="130" t="s">
        <v>378</v>
      </c>
      <c r="J137" s="130" t="s">
        <v>379</v>
      </c>
      <c r="K137" s="130" t="s">
        <v>1290</v>
      </c>
      <c r="L137" s="130" t="s">
        <v>2248</v>
      </c>
      <c r="M137" s="130" t="s">
        <v>1821</v>
      </c>
      <c r="N137" s="130" t="s">
        <v>379</v>
      </c>
      <c r="O137" s="130" t="s">
        <v>784</v>
      </c>
      <c r="P137" s="130" t="s">
        <v>2249</v>
      </c>
      <c r="Q137" s="130" t="s">
        <v>2250</v>
      </c>
      <c r="R137" s="130" t="s">
        <v>2251</v>
      </c>
      <c r="S137" s="130" t="s">
        <v>433</v>
      </c>
      <c r="T137" s="130" t="s">
        <v>2252</v>
      </c>
      <c r="U137" s="130" t="s">
        <v>2252</v>
      </c>
      <c r="AK137" s="130" t="s">
        <v>379</v>
      </c>
      <c r="AL137" s="130" t="s">
        <v>388</v>
      </c>
      <c r="AM137" s="130" t="s">
        <v>379</v>
      </c>
      <c r="AN137" s="130" t="s">
        <v>433</v>
      </c>
      <c r="AO137" s="130" t="s">
        <v>2253</v>
      </c>
      <c r="AP137" s="130" t="s">
        <v>2254</v>
      </c>
      <c r="AQ137" s="130" t="s">
        <v>391</v>
      </c>
      <c r="AR137" s="130" t="s">
        <v>391</v>
      </c>
      <c r="AS137" s="130" t="s">
        <v>393</v>
      </c>
      <c r="AU137" s="130" t="s">
        <v>2248</v>
      </c>
      <c r="AV137" s="130" t="s">
        <v>540</v>
      </c>
      <c r="AW137" s="130" t="s">
        <v>395</v>
      </c>
      <c r="AX137" s="130" t="s">
        <v>394</v>
      </c>
      <c r="AY137" s="130" t="s">
        <v>395</v>
      </c>
      <c r="AZ137" s="130" t="s">
        <v>396</v>
      </c>
      <c r="BA137" s="130" t="s">
        <v>2255</v>
      </c>
      <c r="BB137" s="130" t="s">
        <v>408</v>
      </c>
      <c r="BC137" s="130" t="s">
        <v>2256</v>
      </c>
      <c r="BD137" s="130" t="s">
        <v>1264</v>
      </c>
      <c r="BE137" s="130" t="s">
        <v>2257</v>
      </c>
      <c r="BF137" s="130" t="s">
        <v>872</v>
      </c>
      <c r="BG137" s="130" t="s">
        <v>525</v>
      </c>
      <c r="BH137" s="130" t="s">
        <v>400</v>
      </c>
      <c r="BI137" s="130" t="s">
        <v>682</v>
      </c>
      <c r="BJ137" s="130" t="s">
        <v>402</v>
      </c>
      <c r="BK137" s="130" t="s">
        <v>567</v>
      </c>
      <c r="BL137" s="130" t="s">
        <v>404</v>
      </c>
      <c r="BM137" s="130" t="s">
        <v>1807</v>
      </c>
      <c r="BN137" s="130" t="s">
        <v>406</v>
      </c>
      <c r="BO137" s="130" t="s">
        <v>2258</v>
      </c>
      <c r="BP137" s="130" t="s">
        <v>398</v>
      </c>
      <c r="BQ137" s="130" t="s">
        <v>1700</v>
      </c>
      <c r="BR137" s="130" t="s">
        <v>396</v>
      </c>
      <c r="BS137" s="130" t="s">
        <v>1681</v>
      </c>
      <c r="BT137" s="130" t="s">
        <v>411</v>
      </c>
      <c r="BU137" s="130" t="s">
        <v>878</v>
      </c>
      <c r="BV137" s="130" t="s">
        <v>868</v>
      </c>
      <c r="BW137" s="130" t="s">
        <v>548</v>
      </c>
      <c r="BX137" s="130" t="s">
        <v>413</v>
      </c>
      <c r="BY137" s="130" t="s">
        <v>924</v>
      </c>
      <c r="BZ137" s="130" t="s">
        <v>415</v>
      </c>
      <c r="CA137" s="130" t="s">
        <v>668</v>
      </c>
      <c r="CB137" s="130" t="s">
        <v>641</v>
      </c>
      <c r="CC137" s="132" t="s">
        <v>769</v>
      </c>
      <c r="CD137" s="132" t="s">
        <v>419</v>
      </c>
      <c r="CE137" s="132" t="s">
        <v>1398</v>
      </c>
      <c r="CF137" s="132" t="s">
        <v>643</v>
      </c>
      <c r="CG137" s="132" t="s">
        <v>652</v>
      </c>
      <c r="CH137" s="132" t="s">
        <v>421</v>
      </c>
      <c r="CI137" s="132" t="s">
        <v>2259</v>
      </c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886</v>
      </c>
      <c r="C138" s="130" t="s">
        <v>2260</v>
      </c>
      <c r="D138" s="130" t="s">
        <v>2028</v>
      </c>
      <c r="E138" s="130" t="s">
        <v>2261</v>
      </c>
      <c r="F138" s="130" t="s">
        <v>2262</v>
      </c>
      <c r="H138" s="130" t="s">
        <v>378</v>
      </c>
      <c r="J138" s="130" t="s">
        <v>379</v>
      </c>
      <c r="K138" s="130" t="s">
        <v>2263</v>
      </c>
      <c r="L138" s="130" t="s">
        <v>2264</v>
      </c>
      <c r="M138" s="130" t="s">
        <v>1276</v>
      </c>
      <c r="N138" s="130" t="s">
        <v>379</v>
      </c>
      <c r="O138" s="130" t="s">
        <v>433</v>
      </c>
      <c r="P138" s="130" t="s">
        <v>498</v>
      </c>
      <c r="Q138" s="130" t="s">
        <v>499</v>
      </c>
      <c r="R138" s="130" t="s">
        <v>386</v>
      </c>
      <c r="S138" s="130" t="s">
        <v>433</v>
      </c>
      <c r="T138" s="130" t="s">
        <v>2252</v>
      </c>
      <c r="U138" s="130" t="s">
        <v>2252</v>
      </c>
      <c r="AK138" s="130" t="s">
        <v>379</v>
      </c>
      <c r="AL138" s="130" t="s">
        <v>388</v>
      </c>
      <c r="AM138" s="130" t="s">
        <v>379</v>
      </c>
      <c r="AN138" s="130" t="s">
        <v>433</v>
      </c>
      <c r="AO138" s="130" t="s">
        <v>2253</v>
      </c>
      <c r="AP138" s="130" t="s">
        <v>2254</v>
      </c>
      <c r="AQ138" s="130" t="s">
        <v>391</v>
      </c>
      <c r="AR138" s="130" t="s">
        <v>391</v>
      </c>
      <c r="AS138" s="130" t="s">
        <v>433</v>
      </c>
      <c r="AU138" s="130" t="s">
        <v>2264</v>
      </c>
      <c r="AV138" s="130" t="s">
        <v>540</v>
      </c>
      <c r="AW138" s="130" t="s">
        <v>395</v>
      </c>
      <c r="AX138" s="130" t="s">
        <v>394</v>
      </c>
      <c r="AY138" s="130" t="s">
        <v>395</v>
      </c>
      <c r="AZ138" s="130" t="s">
        <v>396</v>
      </c>
      <c r="BA138" s="130" t="s">
        <v>1293</v>
      </c>
      <c r="BB138" s="130" t="s">
        <v>408</v>
      </c>
      <c r="BC138" s="130" t="s">
        <v>626</v>
      </c>
      <c r="BD138" s="130" t="s">
        <v>1264</v>
      </c>
      <c r="BE138" s="130" t="s">
        <v>2265</v>
      </c>
      <c r="BF138" s="130" t="s">
        <v>872</v>
      </c>
      <c r="BG138" s="130" t="s">
        <v>2266</v>
      </c>
      <c r="BH138" s="130" t="s">
        <v>400</v>
      </c>
      <c r="BI138" s="130" t="s">
        <v>2267</v>
      </c>
      <c r="BJ138" s="130" t="s">
        <v>402</v>
      </c>
      <c r="BK138" s="130" t="s">
        <v>1807</v>
      </c>
      <c r="BL138" s="130" t="s">
        <v>404</v>
      </c>
      <c r="BM138" s="130" t="s">
        <v>2258</v>
      </c>
      <c r="BN138" s="130" t="s">
        <v>406</v>
      </c>
      <c r="BO138" s="130" t="s">
        <v>1358</v>
      </c>
      <c r="BP138" s="130" t="s">
        <v>398</v>
      </c>
      <c r="BQ138" s="130" t="s">
        <v>1666</v>
      </c>
      <c r="BR138" s="130" t="s">
        <v>396</v>
      </c>
      <c r="BS138" s="130" t="s">
        <v>1541</v>
      </c>
      <c r="BT138" s="130" t="s">
        <v>411</v>
      </c>
      <c r="BU138" s="130" t="s">
        <v>2026</v>
      </c>
      <c r="BV138" s="130" t="s">
        <v>868</v>
      </c>
      <c r="BW138" s="130" t="s">
        <v>1714</v>
      </c>
      <c r="BX138" s="130" t="s">
        <v>413</v>
      </c>
      <c r="BY138" s="130" t="s">
        <v>2268</v>
      </c>
      <c r="BZ138" s="130" t="s">
        <v>415</v>
      </c>
      <c r="CA138" s="130" t="s">
        <v>770</v>
      </c>
      <c r="CB138" s="130" t="s">
        <v>641</v>
      </c>
      <c r="CC138" s="132" t="s">
        <v>1558</v>
      </c>
      <c r="CD138" s="132" t="s">
        <v>419</v>
      </c>
      <c r="CE138" s="132" t="s">
        <v>678</v>
      </c>
      <c r="CF138" s="132" t="s">
        <v>643</v>
      </c>
      <c r="CG138" s="132" t="s">
        <v>461</v>
      </c>
      <c r="CH138" s="132" t="s">
        <v>421</v>
      </c>
      <c r="CI138" s="132" t="s">
        <v>414</v>
      </c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1188</v>
      </c>
      <c r="C139" s="130" t="s">
        <v>2269</v>
      </c>
      <c r="D139" s="130" t="s">
        <v>398</v>
      </c>
      <c r="E139" s="130" t="s">
        <v>2270</v>
      </c>
      <c r="F139" s="130" t="s">
        <v>2271</v>
      </c>
      <c r="H139" s="130" t="s">
        <v>378</v>
      </c>
      <c r="J139" s="130" t="s">
        <v>379</v>
      </c>
      <c r="K139" s="130" t="s">
        <v>2272</v>
      </c>
      <c r="L139" s="130" t="s">
        <v>2273</v>
      </c>
      <c r="M139" s="130" t="s">
        <v>1790</v>
      </c>
      <c r="N139" s="130" t="s">
        <v>379</v>
      </c>
      <c r="O139" s="130" t="s">
        <v>383</v>
      </c>
      <c r="P139" s="130" t="s">
        <v>384</v>
      </c>
      <c r="Q139" s="130" t="s">
        <v>385</v>
      </c>
      <c r="R139" s="130" t="s">
        <v>386</v>
      </c>
      <c r="S139" s="130" t="s">
        <v>433</v>
      </c>
      <c r="T139" s="130" t="s">
        <v>2252</v>
      </c>
      <c r="U139" s="130" t="s">
        <v>2252</v>
      </c>
      <c r="AK139" s="130" t="s">
        <v>379</v>
      </c>
      <c r="AL139" s="130" t="s">
        <v>388</v>
      </c>
      <c r="AM139" s="130" t="s">
        <v>379</v>
      </c>
      <c r="AN139" s="130" t="s">
        <v>433</v>
      </c>
      <c r="AO139" s="130" t="s">
        <v>2253</v>
      </c>
      <c r="AP139" s="130" t="s">
        <v>2254</v>
      </c>
      <c r="AQ139" s="130" t="s">
        <v>391</v>
      </c>
      <c r="AR139" s="130" t="s">
        <v>391</v>
      </c>
      <c r="AS139" s="130" t="s">
        <v>389</v>
      </c>
      <c r="AU139" s="130" t="s">
        <v>2273</v>
      </c>
      <c r="AV139" s="130" t="s">
        <v>540</v>
      </c>
      <c r="AW139" s="130" t="s">
        <v>395</v>
      </c>
      <c r="AX139" s="130" t="s">
        <v>394</v>
      </c>
      <c r="AY139" s="130" t="s">
        <v>395</v>
      </c>
      <c r="AZ139" s="130" t="s">
        <v>396</v>
      </c>
      <c r="BA139" s="130" t="s">
        <v>1376</v>
      </c>
      <c r="BB139" s="130" t="s">
        <v>408</v>
      </c>
      <c r="BC139" s="130" t="s">
        <v>2265</v>
      </c>
      <c r="BD139" s="130" t="s">
        <v>1264</v>
      </c>
      <c r="BE139" s="130" t="s">
        <v>2113</v>
      </c>
      <c r="BF139" s="130" t="s">
        <v>872</v>
      </c>
      <c r="BG139" s="130" t="s">
        <v>2122</v>
      </c>
      <c r="BH139" s="130" t="s">
        <v>400</v>
      </c>
      <c r="BI139" s="130" t="s">
        <v>2034</v>
      </c>
      <c r="BJ139" s="130" t="s">
        <v>402</v>
      </c>
      <c r="BK139" s="130" t="s">
        <v>924</v>
      </c>
      <c r="BL139" s="130" t="s">
        <v>404</v>
      </c>
      <c r="BM139" s="130" t="s">
        <v>2274</v>
      </c>
      <c r="BN139" s="130" t="s">
        <v>406</v>
      </c>
      <c r="BO139" s="130" t="s">
        <v>1569</v>
      </c>
      <c r="BP139" s="130" t="s">
        <v>398</v>
      </c>
      <c r="BQ139" s="130" t="s">
        <v>412</v>
      </c>
      <c r="BR139" s="130" t="s">
        <v>396</v>
      </c>
      <c r="BS139" s="130" t="s">
        <v>954</v>
      </c>
      <c r="BT139" s="130" t="s">
        <v>411</v>
      </c>
      <c r="BU139" s="130" t="s">
        <v>812</v>
      </c>
      <c r="BV139" s="130" t="s">
        <v>868</v>
      </c>
      <c r="BW139" s="130" t="s">
        <v>2275</v>
      </c>
      <c r="BX139" s="130" t="s">
        <v>413</v>
      </c>
      <c r="BY139" s="130" t="s">
        <v>2276</v>
      </c>
      <c r="BZ139" s="130" t="s">
        <v>415</v>
      </c>
      <c r="CA139" s="130" t="s">
        <v>815</v>
      </c>
      <c r="CB139" s="130" t="s">
        <v>641</v>
      </c>
      <c r="CC139" s="132" t="s">
        <v>1044</v>
      </c>
      <c r="CD139" s="132" t="s">
        <v>419</v>
      </c>
      <c r="CE139" s="132" t="s">
        <v>2277</v>
      </c>
      <c r="CF139" s="132" t="s">
        <v>643</v>
      </c>
      <c r="CG139" s="132" t="s">
        <v>1178</v>
      </c>
      <c r="CH139" s="132" t="s">
        <v>421</v>
      </c>
      <c r="CI139" s="132" t="s">
        <v>981</v>
      </c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2278</v>
      </c>
      <c r="C140" s="130" t="s">
        <v>2279</v>
      </c>
      <c r="D140" s="130" t="s">
        <v>2280</v>
      </c>
      <c r="E140" s="130" t="s">
        <v>2281</v>
      </c>
      <c r="F140" s="130" t="s">
        <v>2282</v>
      </c>
      <c r="H140" s="130" t="s">
        <v>378</v>
      </c>
      <c r="J140" s="130" t="s">
        <v>379</v>
      </c>
      <c r="K140" s="130" t="s">
        <v>2283</v>
      </c>
      <c r="L140" s="130" t="s">
        <v>2284</v>
      </c>
      <c r="M140" s="130" t="s">
        <v>2285</v>
      </c>
      <c r="N140" s="130" t="s">
        <v>379</v>
      </c>
      <c r="O140" s="130" t="s">
        <v>476</v>
      </c>
      <c r="P140" s="130" t="s">
        <v>588</v>
      </c>
      <c r="Q140" s="130" t="s">
        <v>589</v>
      </c>
      <c r="R140" s="130" t="s">
        <v>386</v>
      </c>
      <c r="S140" s="130" t="s">
        <v>433</v>
      </c>
      <c r="T140" s="130" t="s">
        <v>2252</v>
      </c>
      <c r="U140" s="130" t="s">
        <v>2252</v>
      </c>
      <c r="AK140" s="130" t="s">
        <v>379</v>
      </c>
      <c r="AL140" s="130" t="s">
        <v>388</v>
      </c>
      <c r="AM140" s="130" t="s">
        <v>379</v>
      </c>
      <c r="AN140" s="130" t="s">
        <v>433</v>
      </c>
      <c r="AO140" s="130" t="s">
        <v>2253</v>
      </c>
      <c r="AP140" s="130" t="s">
        <v>2254</v>
      </c>
      <c r="AQ140" s="130" t="s">
        <v>391</v>
      </c>
      <c r="AR140" s="130" t="s">
        <v>391</v>
      </c>
      <c r="AS140" s="130" t="s">
        <v>476</v>
      </c>
      <c r="AU140" s="130" t="s">
        <v>2284</v>
      </c>
      <c r="AV140" s="130" t="s">
        <v>540</v>
      </c>
      <c r="AW140" s="130" t="s">
        <v>395</v>
      </c>
      <c r="AX140" s="130" t="s">
        <v>394</v>
      </c>
      <c r="AY140" s="130" t="s">
        <v>395</v>
      </c>
      <c r="AZ140" s="130" t="s">
        <v>396</v>
      </c>
      <c r="BA140" s="130" t="s">
        <v>2286</v>
      </c>
      <c r="BB140" s="130" t="s">
        <v>408</v>
      </c>
      <c r="BC140" s="130" t="s">
        <v>2287</v>
      </c>
      <c r="BD140" s="130" t="s">
        <v>1264</v>
      </c>
      <c r="BE140" s="130" t="s">
        <v>1713</v>
      </c>
      <c r="BF140" s="130" t="s">
        <v>872</v>
      </c>
      <c r="BG140" s="130" t="s">
        <v>1397</v>
      </c>
      <c r="BH140" s="130" t="s">
        <v>400</v>
      </c>
      <c r="BI140" s="130" t="s">
        <v>1737</v>
      </c>
      <c r="BJ140" s="130" t="s">
        <v>402</v>
      </c>
      <c r="BK140" s="130" t="s">
        <v>1382</v>
      </c>
      <c r="BL140" s="130" t="s">
        <v>404</v>
      </c>
      <c r="BM140" s="130" t="s">
        <v>2288</v>
      </c>
      <c r="BN140" s="130" t="s">
        <v>406</v>
      </c>
      <c r="BO140" s="130" t="s">
        <v>569</v>
      </c>
      <c r="BP140" s="130" t="s">
        <v>398</v>
      </c>
      <c r="BQ140" s="130" t="s">
        <v>1064</v>
      </c>
      <c r="BR140" s="130" t="s">
        <v>396</v>
      </c>
      <c r="BS140" s="130" t="s">
        <v>1087</v>
      </c>
      <c r="BT140" s="130" t="s">
        <v>411</v>
      </c>
      <c r="BU140" s="130" t="s">
        <v>1694</v>
      </c>
      <c r="BV140" s="130" t="s">
        <v>868</v>
      </c>
      <c r="BW140" s="130" t="s">
        <v>1283</v>
      </c>
      <c r="BX140" s="130" t="s">
        <v>413</v>
      </c>
      <c r="BY140" s="130" t="s">
        <v>2289</v>
      </c>
      <c r="BZ140" s="130" t="s">
        <v>415</v>
      </c>
      <c r="CA140" s="130" t="s">
        <v>1093</v>
      </c>
      <c r="CB140" s="130" t="s">
        <v>641</v>
      </c>
      <c r="CC140" s="132" t="s">
        <v>2290</v>
      </c>
      <c r="CD140" s="132" t="s">
        <v>419</v>
      </c>
      <c r="CE140" s="132" t="s">
        <v>2243</v>
      </c>
      <c r="CF140" s="132" t="s">
        <v>643</v>
      </c>
      <c r="CG140" s="132" t="s">
        <v>677</v>
      </c>
      <c r="CH140" s="132" t="s">
        <v>421</v>
      </c>
      <c r="CI140" s="132" t="s">
        <v>1097</v>
      </c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425</v>
      </c>
      <c r="C141" s="130" t="s">
        <v>2291</v>
      </c>
      <c r="D141" s="130" t="s">
        <v>630</v>
      </c>
      <c r="E141" s="130" t="s">
        <v>2292</v>
      </c>
      <c r="F141" s="130" t="s">
        <v>2293</v>
      </c>
      <c r="H141" s="130" t="s">
        <v>378</v>
      </c>
      <c r="J141" s="130" t="s">
        <v>379</v>
      </c>
      <c r="K141" s="130" t="s">
        <v>2294</v>
      </c>
      <c r="L141" s="130" t="s">
        <v>2295</v>
      </c>
      <c r="M141" s="130" t="s">
        <v>2296</v>
      </c>
      <c r="N141" s="130" t="s">
        <v>379</v>
      </c>
      <c r="O141" s="130" t="s">
        <v>393</v>
      </c>
      <c r="P141" s="130" t="s">
        <v>840</v>
      </c>
      <c r="Q141" s="130" t="s">
        <v>841</v>
      </c>
      <c r="R141" s="130" t="s">
        <v>386</v>
      </c>
      <c r="S141" s="130" t="s">
        <v>433</v>
      </c>
      <c r="T141" s="130" t="s">
        <v>2252</v>
      </c>
      <c r="U141" s="130" t="s">
        <v>2252</v>
      </c>
      <c r="AK141" s="130" t="s">
        <v>842</v>
      </c>
      <c r="AL141" s="130" t="s">
        <v>388</v>
      </c>
      <c r="AM141" s="130" t="s">
        <v>379</v>
      </c>
      <c r="AN141" s="130" t="s">
        <v>433</v>
      </c>
      <c r="AO141" s="130" t="s">
        <v>2253</v>
      </c>
      <c r="AP141" s="130" t="s">
        <v>2254</v>
      </c>
      <c r="AQ141" s="130" t="s">
        <v>391</v>
      </c>
      <c r="AR141" s="130" t="s">
        <v>391</v>
      </c>
      <c r="AS141" s="130" t="s">
        <v>383</v>
      </c>
      <c r="AU141" s="130" t="s">
        <v>2295</v>
      </c>
      <c r="AV141" s="130" t="s">
        <v>540</v>
      </c>
      <c r="AW141" s="130" t="s">
        <v>395</v>
      </c>
      <c r="AX141" s="130" t="s">
        <v>394</v>
      </c>
      <c r="AY141" s="130" t="s">
        <v>395</v>
      </c>
      <c r="AZ141" s="130" t="s">
        <v>396</v>
      </c>
      <c r="BA141" s="130" t="s">
        <v>709</v>
      </c>
      <c r="BB141" s="130" t="s">
        <v>408</v>
      </c>
      <c r="BC141" s="130" t="s">
        <v>1346</v>
      </c>
      <c r="BD141" s="130" t="s">
        <v>1264</v>
      </c>
      <c r="BE141" s="130" t="s">
        <v>1022</v>
      </c>
      <c r="BF141" s="130" t="s">
        <v>872</v>
      </c>
      <c r="BG141" s="130" t="s">
        <v>2297</v>
      </c>
      <c r="BH141" s="130" t="s">
        <v>400</v>
      </c>
      <c r="BI141" s="130" t="s">
        <v>1091</v>
      </c>
      <c r="BJ141" s="130" t="s">
        <v>402</v>
      </c>
      <c r="BK141" s="130" t="s">
        <v>2298</v>
      </c>
      <c r="BL141" s="130" t="s">
        <v>404</v>
      </c>
      <c r="BM141" s="130" t="s">
        <v>381</v>
      </c>
      <c r="BN141" s="130" t="s">
        <v>406</v>
      </c>
      <c r="BO141" s="130" t="s">
        <v>1159</v>
      </c>
      <c r="BP141" s="130" t="s">
        <v>398</v>
      </c>
      <c r="BQ141" s="130" t="s">
        <v>1894</v>
      </c>
      <c r="BR141" s="130" t="s">
        <v>396</v>
      </c>
      <c r="BS141" s="130" t="s">
        <v>2299</v>
      </c>
      <c r="BT141" s="130" t="s">
        <v>411</v>
      </c>
      <c r="BU141" s="130" t="s">
        <v>1994</v>
      </c>
      <c r="BV141" s="130" t="s">
        <v>868</v>
      </c>
      <c r="BW141" s="130" t="s">
        <v>2300</v>
      </c>
      <c r="BX141" s="130" t="s">
        <v>413</v>
      </c>
      <c r="BY141" s="130" t="s">
        <v>2301</v>
      </c>
      <c r="BZ141" s="130" t="s">
        <v>415</v>
      </c>
      <c r="CA141" s="130" t="s">
        <v>2302</v>
      </c>
      <c r="CB141" s="130" t="s">
        <v>641</v>
      </c>
      <c r="CC141" s="132" t="s">
        <v>2303</v>
      </c>
      <c r="CD141" s="132" t="s">
        <v>419</v>
      </c>
      <c r="CE141" s="132" t="s">
        <v>2304</v>
      </c>
      <c r="CF141" s="132" t="s">
        <v>643</v>
      </c>
      <c r="CG141" s="132" t="s">
        <v>2305</v>
      </c>
      <c r="CH141" s="132" t="s">
        <v>421</v>
      </c>
      <c r="CI141" s="132" t="s">
        <v>2306</v>
      </c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1146</v>
      </c>
      <c r="D142" s="130" t="s">
        <v>2307</v>
      </c>
      <c r="F142" s="130" t="s">
        <v>1306</v>
      </c>
      <c r="H142" s="130" t="s">
        <v>378</v>
      </c>
      <c r="J142" s="130" t="s">
        <v>379</v>
      </c>
      <c r="K142" s="130" t="s">
        <v>1307</v>
      </c>
      <c r="N142" s="130" t="s">
        <v>379</v>
      </c>
      <c r="S142" s="130" t="s">
        <v>433</v>
      </c>
      <c r="T142" s="130" t="s">
        <v>2252</v>
      </c>
      <c r="U142" s="130" t="s">
        <v>2252</v>
      </c>
      <c r="AK142" s="130" t="s">
        <v>379</v>
      </c>
      <c r="AL142" s="130" t="s">
        <v>388</v>
      </c>
      <c r="AM142" s="130" t="s">
        <v>379</v>
      </c>
      <c r="AN142" s="130" t="s">
        <v>433</v>
      </c>
      <c r="AO142" s="130" t="s">
        <v>2253</v>
      </c>
      <c r="AP142" s="130" t="s">
        <v>2254</v>
      </c>
      <c r="AQ142" s="130" t="s">
        <v>391</v>
      </c>
      <c r="AR142" s="130" t="s">
        <v>391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413</v>
      </c>
      <c r="C143" s="130" t="s">
        <v>2308</v>
      </c>
      <c r="D143" s="130" t="s">
        <v>580</v>
      </c>
      <c r="E143" s="130" t="s">
        <v>2309</v>
      </c>
      <c r="F143" s="130" t="s">
        <v>2310</v>
      </c>
      <c r="H143" s="130" t="s">
        <v>378</v>
      </c>
      <c r="J143" s="130" t="s">
        <v>379</v>
      </c>
      <c r="K143" s="130" t="s">
        <v>1214</v>
      </c>
      <c r="L143" s="130" t="s">
        <v>2311</v>
      </c>
      <c r="M143" s="130" t="s">
        <v>2312</v>
      </c>
      <c r="N143" s="130" t="s">
        <v>389</v>
      </c>
      <c r="O143" s="130" t="s">
        <v>433</v>
      </c>
      <c r="P143" s="130" t="s">
        <v>498</v>
      </c>
      <c r="Q143" s="130" t="s">
        <v>499</v>
      </c>
      <c r="R143" s="130" t="s">
        <v>386</v>
      </c>
      <c r="S143" s="130" t="s">
        <v>433</v>
      </c>
      <c r="T143" s="130" t="s">
        <v>2252</v>
      </c>
      <c r="U143" s="130" t="s">
        <v>2252</v>
      </c>
      <c r="AK143" s="130" t="s">
        <v>379</v>
      </c>
      <c r="AL143" s="130" t="s">
        <v>388</v>
      </c>
      <c r="AM143" s="130" t="s">
        <v>379</v>
      </c>
      <c r="AN143" s="130" t="s">
        <v>433</v>
      </c>
      <c r="AO143" s="130" t="s">
        <v>2253</v>
      </c>
      <c r="AP143" s="130" t="s">
        <v>2254</v>
      </c>
      <c r="AQ143" s="130" t="s">
        <v>391</v>
      </c>
      <c r="AR143" s="130" t="s">
        <v>391</v>
      </c>
      <c r="AU143" s="130" t="s">
        <v>2311</v>
      </c>
      <c r="AV143" s="130" t="s">
        <v>540</v>
      </c>
      <c r="AW143" s="130" t="s">
        <v>2313</v>
      </c>
      <c r="AX143" s="130" t="s">
        <v>394</v>
      </c>
      <c r="AY143" s="130" t="s">
        <v>2314</v>
      </c>
      <c r="AZ143" s="130" t="s">
        <v>396</v>
      </c>
      <c r="BA143" s="130" t="s">
        <v>2315</v>
      </c>
      <c r="BB143" s="130" t="s">
        <v>408</v>
      </c>
      <c r="BC143" s="130" t="s">
        <v>1981</v>
      </c>
      <c r="BD143" s="130" t="s">
        <v>1264</v>
      </c>
      <c r="BE143" s="130" t="s">
        <v>2316</v>
      </c>
      <c r="BF143" s="130" t="s">
        <v>872</v>
      </c>
      <c r="BG143" s="130" t="s">
        <v>2317</v>
      </c>
      <c r="BH143" s="130" t="s">
        <v>400</v>
      </c>
      <c r="BI143" s="130" t="s">
        <v>2318</v>
      </c>
      <c r="BJ143" s="130" t="s">
        <v>402</v>
      </c>
      <c r="BK143" s="130" t="s">
        <v>2319</v>
      </c>
      <c r="BL143" s="130" t="s">
        <v>404</v>
      </c>
      <c r="BM143" s="130" t="s">
        <v>2320</v>
      </c>
      <c r="BN143" s="130" t="s">
        <v>406</v>
      </c>
      <c r="BO143" s="130" t="s">
        <v>2321</v>
      </c>
      <c r="BP143" s="130" t="s">
        <v>398</v>
      </c>
      <c r="BQ143" s="130" t="s">
        <v>2322</v>
      </c>
      <c r="BR143" s="130" t="s">
        <v>396</v>
      </c>
      <c r="BS143" s="130" t="s">
        <v>2323</v>
      </c>
      <c r="BT143" s="130" t="s">
        <v>411</v>
      </c>
      <c r="BU143" s="130" t="s">
        <v>2324</v>
      </c>
      <c r="BV143" s="130" t="s">
        <v>868</v>
      </c>
      <c r="BW143" s="130" t="s">
        <v>2325</v>
      </c>
      <c r="BX143" s="130" t="s">
        <v>413</v>
      </c>
      <c r="BY143" s="130" t="s">
        <v>2326</v>
      </c>
      <c r="BZ143" s="130" t="s">
        <v>415</v>
      </c>
      <c r="CA143" s="130" t="s">
        <v>2327</v>
      </c>
      <c r="CB143" s="130" t="s">
        <v>641</v>
      </c>
      <c r="CC143" s="132" t="s">
        <v>2328</v>
      </c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620</v>
      </c>
      <c r="D144" s="130" t="s">
        <v>2329</v>
      </c>
      <c r="F144" s="130" t="s">
        <v>1306</v>
      </c>
      <c r="H144" s="130" t="s">
        <v>378</v>
      </c>
      <c r="J144" s="130" t="s">
        <v>379</v>
      </c>
      <c r="K144" s="130" t="s">
        <v>1333</v>
      </c>
      <c r="N144" s="130" t="s">
        <v>379</v>
      </c>
      <c r="S144" s="130" t="s">
        <v>433</v>
      </c>
      <c r="T144" s="130" t="s">
        <v>2252</v>
      </c>
      <c r="U144" s="130" t="s">
        <v>2252</v>
      </c>
      <c r="AK144" s="130" t="s">
        <v>379</v>
      </c>
      <c r="AL144" s="130" t="s">
        <v>388</v>
      </c>
      <c r="AM144" s="130" t="s">
        <v>379</v>
      </c>
      <c r="AN144" s="130" t="s">
        <v>433</v>
      </c>
      <c r="AO144" s="130" t="s">
        <v>2253</v>
      </c>
      <c r="AP144" s="130" t="s">
        <v>2254</v>
      </c>
      <c r="AQ144" s="130" t="s">
        <v>391</v>
      </c>
      <c r="AR144" s="130" t="s">
        <v>391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471</v>
      </c>
      <c r="C145" s="130" t="s">
        <v>2330</v>
      </c>
      <c r="D145" s="130" t="s">
        <v>2331</v>
      </c>
      <c r="E145" s="130" t="s">
        <v>676</v>
      </c>
      <c r="F145" s="130" t="s">
        <v>1945</v>
      </c>
      <c r="H145" s="130" t="s">
        <v>378</v>
      </c>
      <c r="J145" s="130" t="s">
        <v>379</v>
      </c>
      <c r="K145" s="130" t="s">
        <v>1209</v>
      </c>
      <c r="L145" s="130" t="s">
        <v>2332</v>
      </c>
      <c r="M145" s="130" t="s">
        <v>956</v>
      </c>
      <c r="N145" s="130" t="s">
        <v>379</v>
      </c>
      <c r="O145" s="130" t="s">
        <v>383</v>
      </c>
      <c r="P145" s="130" t="s">
        <v>384</v>
      </c>
      <c r="Q145" s="130" t="s">
        <v>385</v>
      </c>
      <c r="R145" s="130" t="s">
        <v>386</v>
      </c>
      <c r="S145" s="130" t="s">
        <v>383</v>
      </c>
      <c r="T145" s="130" t="s">
        <v>2333</v>
      </c>
      <c r="U145" s="130" t="s">
        <v>2333</v>
      </c>
      <c r="AK145" s="130" t="s">
        <v>379</v>
      </c>
      <c r="AL145" s="130" t="s">
        <v>388</v>
      </c>
      <c r="AM145" s="130" t="s">
        <v>379</v>
      </c>
      <c r="AN145" s="130" t="s">
        <v>522</v>
      </c>
      <c r="AO145" s="130" t="s">
        <v>2216</v>
      </c>
      <c r="AP145" s="130" t="s">
        <v>2217</v>
      </c>
      <c r="AQ145" s="130" t="s">
        <v>391</v>
      </c>
      <c r="AR145" s="130" t="s">
        <v>391</v>
      </c>
      <c r="AS145" s="130" t="s">
        <v>393</v>
      </c>
      <c r="AU145" s="130" t="s">
        <v>2332</v>
      </c>
      <c r="AV145" s="130" t="s">
        <v>491</v>
      </c>
      <c r="AW145" s="130" t="s">
        <v>1631</v>
      </c>
      <c r="AX145" s="130" t="s">
        <v>396</v>
      </c>
      <c r="AY145" s="130" t="s">
        <v>2255</v>
      </c>
      <c r="AZ145" s="130" t="s">
        <v>425</v>
      </c>
      <c r="BA145" s="130" t="s">
        <v>2334</v>
      </c>
      <c r="BB145" s="130" t="s">
        <v>872</v>
      </c>
      <c r="BC145" s="130" t="s">
        <v>1506</v>
      </c>
      <c r="BD145" s="130" t="s">
        <v>630</v>
      </c>
      <c r="BE145" s="130" t="s">
        <v>900</v>
      </c>
      <c r="BF145" s="130" t="s">
        <v>1264</v>
      </c>
      <c r="BG145" s="130" t="s">
        <v>2335</v>
      </c>
      <c r="BH145" s="130" t="s">
        <v>402</v>
      </c>
      <c r="BI145" s="130" t="s">
        <v>2336</v>
      </c>
      <c r="BJ145" s="130" t="s">
        <v>404</v>
      </c>
      <c r="BK145" s="130" t="s">
        <v>2221</v>
      </c>
      <c r="BL145" s="130" t="s">
        <v>408</v>
      </c>
      <c r="BM145" s="130" t="s">
        <v>2008</v>
      </c>
      <c r="BN145" s="130" t="s">
        <v>396</v>
      </c>
      <c r="BO145" s="130" t="s">
        <v>2337</v>
      </c>
      <c r="BP145" s="130" t="s">
        <v>415</v>
      </c>
      <c r="BQ145" s="130" t="s">
        <v>2338</v>
      </c>
      <c r="BR145" s="130" t="s">
        <v>394</v>
      </c>
      <c r="BS145" s="130" t="s">
        <v>2338</v>
      </c>
      <c r="BT145" s="130" t="s">
        <v>1162</v>
      </c>
      <c r="BU145" s="130" t="s">
        <v>2339</v>
      </c>
      <c r="BV145" s="130" t="s">
        <v>868</v>
      </c>
      <c r="BW145" s="130" t="s">
        <v>2052</v>
      </c>
      <c r="BX145" s="130" t="s">
        <v>624</v>
      </c>
      <c r="BY145" s="130" t="s">
        <v>1201</v>
      </c>
      <c r="BZ145" s="130" t="s">
        <v>417</v>
      </c>
      <c r="CA145" s="130" t="s">
        <v>1784</v>
      </c>
      <c r="CB145" s="130" t="s">
        <v>641</v>
      </c>
      <c r="CC145" s="132" t="s">
        <v>483</v>
      </c>
      <c r="CD145" s="132" t="s">
        <v>419</v>
      </c>
      <c r="CE145" s="132" t="s">
        <v>750</v>
      </c>
      <c r="CF145" s="132" t="s">
        <v>643</v>
      </c>
      <c r="CG145" s="132" t="s">
        <v>954</v>
      </c>
      <c r="CH145" s="132" t="s">
        <v>421</v>
      </c>
      <c r="CI145" s="132" t="s">
        <v>774</v>
      </c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1348</v>
      </c>
      <c r="C146" s="130" t="s">
        <v>2340</v>
      </c>
      <c r="D146" s="130" t="s">
        <v>1366</v>
      </c>
      <c r="E146" s="130" t="s">
        <v>2341</v>
      </c>
      <c r="F146" s="130" t="s">
        <v>2342</v>
      </c>
      <c r="H146" s="130" t="s">
        <v>378</v>
      </c>
      <c r="J146" s="130" t="s">
        <v>379</v>
      </c>
      <c r="K146" s="130" t="s">
        <v>938</v>
      </c>
      <c r="L146" s="130" t="s">
        <v>2343</v>
      </c>
      <c r="M146" s="130" t="s">
        <v>1239</v>
      </c>
      <c r="N146" s="130" t="s">
        <v>379</v>
      </c>
      <c r="O146" s="130" t="s">
        <v>522</v>
      </c>
      <c r="P146" s="130" t="s">
        <v>523</v>
      </c>
      <c r="Q146" s="130" t="s">
        <v>524</v>
      </c>
      <c r="R146" s="130" t="s">
        <v>386</v>
      </c>
      <c r="S146" s="130" t="s">
        <v>383</v>
      </c>
      <c r="T146" s="130" t="s">
        <v>2333</v>
      </c>
      <c r="U146" s="130" t="s">
        <v>2333</v>
      </c>
      <c r="AK146" s="130" t="s">
        <v>379</v>
      </c>
      <c r="AL146" s="130" t="s">
        <v>388</v>
      </c>
      <c r="AM146" s="130" t="s">
        <v>379</v>
      </c>
      <c r="AN146" s="130" t="s">
        <v>522</v>
      </c>
      <c r="AO146" s="130" t="s">
        <v>2216</v>
      </c>
      <c r="AP146" s="130" t="s">
        <v>2217</v>
      </c>
      <c r="AQ146" s="130" t="s">
        <v>391</v>
      </c>
      <c r="AR146" s="130" t="s">
        <v>391</v>
      </c>
      <c r="AS146" s="130" t="s">
        <v>433</v>
      </c>
      <c r="AU146" s="130" t="s">
        <v>2343</v>
      </c>
      <c r="AV146" s="130" t="s">
        <v>491</v>
      </c>
      <c r="AW146" s="130" t="s">
        <v>2344</v>
      </c>
      <c r="AX146" s="130" t="s">
        <v>396</v>
      </c>
      <c r="AY146" s="130" t="s">
        <v>2345</v>
      </c>
      <c r="AZ146" s="130" t="s">
        <v>425</v>
      </c>
      <c r="BA146" s="130" t="s">
        <v>2257</v>
      </c>
      <c r="BB146" s="130" t="s">
        <v>872</v>
      </c>
      <c r="BC146" s="130" t="s">
        <v>1872</v>
      </c>
      <c r="BD146" s="130" t="s">
        <v>630</v>
      </c>
      <c r="BE146" s="130" t="s">
        <v>1395</v>
      </c>
      <c r="BF146" s="130" t="s">
        <v>1264</v>
      </c>
      <c r="BG146" s="130" t="s">
        <v>458</v>
      </c>
      <c r="BH146" s="130" t="s">
        <v>402</v>
      </c>
      <c r="BI146" s="130" t="s">
        <v>1105</v>
      </c>
      <c r="BJ146" s="130" t="s">
        <v>404</v>
      </c>
      <c r="BK146" s="130" t="s">
        <v>1339</v>
      </c>
      <c r="BL146" s="130" t="s">
        <v>408</v>
      </c>
      <c r="BM146" s="130" t="s">
        <v>904</v>
      </c>
      <c r="BN146" s="130" t="s">
        <v>396</v>
      </c>
      <c r="BO146" s="130" t="s">
        <v>948</v>
      </c>
      <c r="BP146" s="130" t="s">
        <v>415</v>
      </c>
      <c r="BQ146" s="130" t="s">
        <v>645</v>
      </c>
      <c r="BR146" s="130" t="s">
        <v>394</v>
      </c>
      <c r="BS146" s="130" t="s">
        <v>645</v>
      </c>
      <c r="BT146" s="130" t="s">
        <v>1162</v>
      </c>
      <c r="BU146" s="130" t="s">
        <v>2346</v>
      </c>
      <c r="BV146" s="130" t="s">
        <v>868</v>
      </c>
      <c r="BW146" s="130" t="s">
        <v>1258</v>
      </c>
      <c r="BX146" s="130" t="s">
        <v>624</v>
      </c>
      <c r="BY146" s="130" t="s">
        <v>2347</v>
      </c>
      <c r="BZ146" s="130" t="s">
        <v>417</v>
      </c>
      <c r="CA146" s="130" t="s">
        <v>996</v>
      </c>
      <c r="CB146" s="130" t="s">
        <v>641</v>
      </c>
      <c r="CC146" s="132" t="s">
        <v>2348</v>
      </c>
      <c r="CD146" s="132" t="s">
        <v>419</v>
      </c>
      <c r="CE146" s="132" t="s">
        <v>931</v>
      </c>
      <c r="CF146" s="132" t="s">
        <v>643</v>
      </c>
      <c r="CG146" s="132" t="s">
        <v>1773</v>
      </c>
      <c r="CH146" s="132" t="s">
        <v>421</v>
      </c>
      <c r="CI146" s="132" t="s">
        <v>895</v>
      </c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1099</v>
      </c>
      <c r="C147" s="130" t="s">
        <v>2349</v>
      </c>
      <c r="D147" s="130" t="s">
        <v>866</v>
      </c>
      <c r="E147" s="130" t="s">
        <v>2135</v>
      </c>
      <c r="F147" s="130" t="s">
        <v>2350</v>
      </c>
      <c r="H147" s="130" t="s">
        <v>378</v>
      </c>
      <c r="J147" s="130" t="s">
        <v>379</v>
      </c>
      <c r="K147" s="130" t="s">
        <v>988</v>
      </c>
      <c r="L147" s="130" t="s">
        <v>2351</v>
      </c>
      <c r="M147" s="130" t="s">
        <v>1152</v>
      </c>
      <c r="N147" s="130" t="s">
        <v>379</v>
      </c>
      <c r="O147" s="130" t="s">
        <v>431</v>
      </c>
      <c r="P147" s="130" t="s">
        <v>432</v>
      </c>
      <c r="Q147" s="130" t="s">
        <v>432</v>
      </c>
      <c r="R147" s="130" t="s">
        <v>386</v>
      </c>
      <c r="S147" s="130" t="s">
        <v>383</v>
      </c>
      <c r="T147" s="130" t="s">
        <v>2333</v>
      </c>
      <c r="U147" s="130" t="s">
        <v>2333</v>
      </c>
      <c r="AK147" s="130" t="s">
        <v>379</v>
      </c>
      <c r="AL147" s="130" t="s">
        <v>388</v>
      </c>
      <c r="AM147" s="130" t="s">
        <v>379</v>
      </c>
      <c r="AN147" s="130" t="s">
        <v>522</v>
      </c>
      <c r="AO147" s="130" t="s">
        <v>2216</v>
      </c>
      <c r="AP147" s="130" t="s">
        <v>2217</v>
      </c>
      <c r="AQ147" s="130" t="s">
        <v>391</v>
      </c>
      <c r="AR147" s="130" t="s">
        <v>391</v>
      </c>
      <c r="AS147" s="130" t="s">
        <v>389</v>
      </c>
      <c r="AU147" s="130" t="s">
        <v>2351</v>
      </c>
      <c r="AV147" s="130" t="s">
        <v>491</v>
      </c>
      <c r="AW147" s="130" t="s">
        <v>1392</v>
      </c>
      <c r="AX147" s="130" t="s">
        <v>396</v>
      </c>
      <c r="AY147" s="130" t="s">
        <v>870</v>
      </c>
      <c r="AZ147" s="130" t="s">
        <v>425</v>
      </c>
      <c r="BA147" s="130" t="s">
        <v>2352</v>
      </c>
      <c r="BB147" s="130" t="s">
        <v>872</v>
      </c>
      <c r="BC147" s="130" t="s">
        <v>1395</v>
      </c>
      <c r="BD147" s="130" t="s">
        <v>630</v>
      </c>
      <c r="BE147" s="130" t="s">
        <v>2050</v>
      </c>
      <c r="BF147" s="130" t="s">
        <v>1264</v>
      </c>
      <c r="BG147" s="130" t="s">
        <v>2353</v>
      </c>
      <c r="BH147" s="130" t="s">
        <v>402</v>
      </c>
      <c r="BI147" s="130" t="s">
        <v>745</v>
      </c>
      <c r="BJ147" s="130" t="s">
        <v>404</v>
      </c>
      <c r="BK147" s="130" t="s">
        <v>703</v>
      </c>
      <c r="BL147" s="130" t="s">
        <v>408</v>
      </c>
      <c r="BM147" s="130" t="s">
        <v>2274</v>
      </c>
      <c r="BN147" s="130" t="s">
        <v>396</v>
      </c>
      <c r="BO147" s="130" t="s">
        <v>925</v>
      </c>
      <c r="BP147" s="130" t="s">
        <v>415</v>
      </c>
      <c r="BQ147" s="130" t="s">
        <v>1683</v>
      </c>
      <c r="BR147" s="130" t="s">
        <v>394</v>
      </c>
      <c r="BS147" s="130" t="s">
        <v>1683</v>
      </c>
      <c r="BT147" s="130" t="s">
        <v>1162</v>
      </c>
      <c r="BU147" s="130" t="s">
        <v>1669</v>
      </c>
      <c r="BV147" s="130" t="s">
        <v>868</v>
      </c>
      <c r="BW147" s="130" t="s">
        <v>1545</v>
      </c>
      <c r="BX147" s="130" t="s">
        <v>624</v>
      </c>
      <c r="BY147" s="130" t="s">
        <v>2354</v>
      </c>
      <c r="BZ147" s="130" t="s">
        <v>417</v>
      </c>
      <c r="CA147" s="130" t="s">
        <v>1373</v>
      </c>
      <c r="CB147" s="130" t="s">
        <v>641</v>
      </c>
      <c r="CC147" s="132" t="s">
        <v>2355</v>
      </c>
      <c r="CD147" s="132" t="s">
        <v>419</v>
      </c>
      <c r="CE147" s="132" t="s">
        <v>1020</v>
      </c>
      <c r="CF147" s="132" t="s">
        <v>643</v>
      </c>
      <c r="CG147" s="132" t="s">
        <v>975</v>
      </c>
      <c r="CH147" s="132" t="s">
        <v>421</v>
      </c>
      <c r="CI147" s="132" t="s">
        <v>1240</v>
      </c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1659</v>
      </c>
      <c r="C148" s="130" t="s">
        <v>2356</v>
      </c>
      <c r="D148" s="130" t="s">
        <v>514</v>
      </c>
      <c r="E148" s="130" t="s">
        <v>583</v>
      </c>
      <c r="F148" s="130" t="s">
        <v>2357</v>
      </c>
      <c r="H148" s="130" t="s">
        <v>378</v>
      </c>
      <c r="J148" s="130" t="s">
        <v>379</v>
      </c>
      <c r="K148" s="130" t="s">
        <v>1078</v>
      </c>
      <c r="L148" s="130" t="s">
        <v>2358</v>
      </c>
      <c r="M148" s="130" t="s">
        <v>814</v>
      </c>
      <c r="N148" s="130" t="s">
        <v>379</v>
      </c>
      <c r="O148" s="130" t="s">
        <v>476</v>
      </c>
      <c r="P148" s="130" t="s">
        <v>588</v>
      </c>
      <c r="Q148" s="130" t="s">
        <v>589</v>
      </c>
      <c r="R148" s="130" t="s">
        <v>386</v>
      </c>
      <c r="S148" s="130" t="s">
        <v>383</v>
      </c>
      <c r="T148" s="130" t="s">
        <v>2333</v>
      </c>
      <c r="U148" s="130" t="s">
        <v>2333</v>
      </c>
      <c r="AK148" s="130" t="s">
        <v>379</v>
      </c>
      <c r="AL148" s="130" t="s">
        <v>388</v>
      </c>
      <c r="AM148" s="130" t="s">
        <v>379</v>
      </c>
      <c r="AN148" s="130" t="s">
        <v>522</v>
      </c>
      <c r="AO148" s="130" t="s">
        <v>2216</v>
      </c>
      <c r="AP148" s="130" t="s">
        <v>2217</v>
      </c>
      <c r="AQ148" s="130" t="s">
        <v>391</v>
      </c>
      <c r="AR148" s="130" t="s">
        <v>391</v>
      </c>
      <c r="AS148" s="130" t="s">
        <v>476</v>
      </c>
      <c r="AU148" s="130" t="s">
        <v>2358</v>
      </c>
      <c r="AV148" s="130" t="s">
        <v>491</v>
      </c>
      <c r="AW148" s="130" t="s">
        <v>625</v>
      </c>
      <c r="AX148" s="130" t="s">
        <v>396</v>
      </c>
      <c r="AY148" s="130" t="s">
        <v>2359</v>
      </c>
      <c r="AZ148" s="130" t="s">
        <v>425</v>
      </c>
      <c r="BA148" s="130" t="s">
        <v>2059</v>
      </c>
      <c r="BB148" s="130" t="s">
        <v>872</v>
      </c>
      <c r="BC148" s="130" t="s">
        <v>1254</v>
      </c>
      <c r="BD148" s="130" t="s">
        <v>630</v>
      </c>
      <c r="BE148" s="130" t="s">
        <v>1621</v>
      </c>
      <c r="BF148" s="130" t="s">
        <v>1264</v>
      </c>
      <c r="BG148" s="130" t="s">
        <v>1622</v>
      </c>
      <c r="BH148" s="130" t="s">
        <v>402</v>
      </c>
      <c r="BI148" s="130" t="s">
        <v>1196</v>
      </c>
      <c r="BJ148" s="130" t="s">
        <v>404</v>
      </c>
      <c r="BK148" s="130" t="s">
        <v>1555</v>
      </c>
      <c r="BL148" s="130" t="s">
        <v>408</v>
      </c>
      <c r="BM148" s="130" t="s">
        <v>2222</v>
      </c>
      <c r="BN148" s="130" t="s">
        <v>396</v>
      </c>
      <c r="BO148" s="130" t="s">
        <v>1703</v>
      </c>
      <c r="BP148" s="130" t="s">
        <v>415</v>
      </c>
      <c r="BQ148" s="130" t="s">
        <v>2259</v>
      </c>
      <c r="BR148" s="130" t="s">
        <v>394</v>
      </c>
      <c r="BS148" s="130" t="s">
        <v>2259</v>
      </c>
      <c r="BT148" s="130" t="s">
        <v>1162</v>
      </c>
      <c r="BU148" s="130" t="s">
        <v>789</v>
      </c>
      <c r="BV148" s="130" t="s">
        <v>868</v>
      </c>
      <c r="BW148" s="130" t="s">
        <v>2348</v>
      </c>
      <c r="BX148" s="130" t="s">
        <v>624</v>
      </c>
      <c r="BY148" s="130" t="s">
        <v>699</v>
      </c>
      <c r="BZ148" s="130" t="s">
        <v>417</v>
      </c>
      <c r="CA148" s="130" t="s">
        <v>1239</v>
      </c>
      <c r="CB148" s="130" t="s">
        <v>641</v>
      </c>
      <c r="CC148" s="132" t="s">
        <v>2360</v>
      </c>
      <c r="CD148" s="132" t="s">
        <v>419</v>
      </c>
      <c r="CE148" s="132" t="s">
        <v>975</v>
      </c>
      <c r="CF148" s="132" t="s">
        <v>643</v>
      </c>
      <c r="CG148" s="132" t="s">
        <v>1739</v>
      </c>
      <c r="CH148" s="132" t="s">
        <v>421</v>
      </c>
      <c r="CI148" s="132" t="s">
        <v>940</v>
      </c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2245</v>
      </c>
      <c r="C149" s="130" t="s">
        <v>2361</v>
      </c>
      <c r="D149" s="130" t="s">
        <v>1729</v>
      </c>
      <c r="E149" s="130" t="s">
        <v>2362</v>
      </c>
      <c r="F149" s="130" t="s">
        <v>2363</v>
      </c>
      <c r="H149" s="130" t="s">
        <v>378</v>
      </c>
      <c r="J149" s="130" t="s">
        <v>379</v>
      </c>
      <c r="K149" s="130" t="s">
        <v>810</v>
      </c>
      <c r="L149" s="130" t="s">
        <v>2364</v>
      </c>
      <c r="M149" s="130" t="s">
        <v>2365</v>
      </c>
      <c r="N149" s="130" t="s">
        <v>379</v>
      </c>
      <c r="O149" s="130" t="s">
        <v>476</v>
      </c>
      <c r="P149" s="130" t="s">
        <v>588</v>
      </c>
      <c r="Q149" s="130" t="s">
        <v>589</v>
      </c>
      <c r="R149" s="130" t="s">
        <v>386</v>
      </c>
      <c r="S149" s="130" t="s">
        <v>383</v>
      </c>
      <c r="T149" s="130" t="s">
        <v>2333</v>
      </c>
      <c r="U149" s="130" t="s">
        <v>2333</v>
      </c>
      <c r="AK149" s="130" t="s">
        <v>379</v>
      </c>
      <c r="AL149" s="130" t="s">
        <v>388</v>
      </c>
      <c r="AM149" s="130" t="s">
        <v>379</v>
      </c>
      <c r="AN149" s="130" t="s">
        <v>522</v>
      </c>
      <c r="AO149" s="130" t="s">
        <v>2216</v>
      </c>
      <c r="AP149" s="130" t="s">
        <v>2217</v>
      </c>
      <c r="AQ149" s="130" t="s">
        <v>391</v>
      </c>
      <c r="AR149" s="130" t="s">
        <v>391</v>
      </c>
      <c r="AS149" s="130" t="s">
        <v>383</v>
      </c>
      <c r="AU149" s="130" t="s">
        <v>2364</v>
      </c>
      <c r="AV149" s="130" t="s">
        <v>491</v>
      </c>
      <c r="AW149" s="130" t="s">
        <v>1641</v>
      </c>
      <c r="AX149" s="130" t="s">
        <v>396</v>
      </c>
      <c r="AY149" s="130" t="s">
        <v>2359</v>
      </c>
      <c r="AZ149" s="130" t="s">
        <v>425</v>
      </c>
      <c r="BA149" s="130" t="s">
        <v>1643</v>
      </c>
      <c r="BB149" s="130" t="s">
        <v>872</v>
      </c>
      <c r="BC149" s="130" t="s">
        <v>2366</v>
      </c>
      <c r="BD149" s="130" t="s">
        <v>630</v>
      </c>
      <c r="BE149" s="130" t="s">
        <v>2367</v>
      </c>
      <c r="BF149" s="130" t="s">
        <v>1264</v>
      </c>
      <c r="BG149" s="130" t="s">
        <v>685</v>
      </c>
      <c r="BH149" s="130" t="s">
        <v>402</v>
      </c>
      <c r="BI149" s="130" t="s">
        <v>459</v>
      </c>
      <c r="BJ149" s="130" t="s">
        <v>404</v>
      </c>
      <c r="BK149" s="130" t="s">
        <v>666</v>
      </c>
      <c r="BL149" s="130" t="s">
        <v>408</v>
      </c>
      <c r="BM149" s="130" t="s">
        <v>2176</v>
      </c>
      <c r="BN149" s="130" t="s">
        <v>396</v>
      </c>
      <c r="BO149" s="130" t="s">
        <v>1416</v>
      </c>
      <c r="BP149" s="130" t="s">
        <v>415</v>
      </c>
      <c r="BQ149" s="130" t="s">
        <v>2346</v>
      </c>
      <c r="BR149" s="130" t="s">
        <v>394</v>
      </c>
      <c r="BS149" s="130" t="s">
        <v>2346</v>
      </c>
      <c r="BT149" s="130" t="s">
        <v>1162</v>
      </c>
      <c r="BU149" s="130" t="s">
        <v>1822</v>
      </c>
      <c r="BV149" s="130" t="s">
        <v>868</v>
      </c>
      <c r="BW149" s="130" t="s">
        <v>997</v>
      </c>
      <c r="BX149" s="130" t="s">
        <v>624</v>
      </c>
      <c r="BY149" s="130" t="s">
        <v>2368</v>
      </c>
      <c r="BZ149" s="130" t="s">
        <v>417</v>
      </c>
      <c r="CA149" s="130" t="s">
        <v>1133</v>
      </c>
      <c r="CB149" s="130" t="s">
        <v>641</v>
      </c>
      <c r="CC149" s="132" t="s">
        <v>2275</v>
      </c>
      <c r="CD149" s="132" t="s">
        <v>419</v>
      </c>
      <c r="CE149" s="132" t="s">
        <v>2369</v>
      </c>
      <c r="CF149" s="132" t="s">
        <v>643</v>
      </c>
      <c r="CG149" s="132" t="s">
        <v>1177</v>
      </c>
      <c r="CH149" s="132" t="s">
        <v>421</v>
      </c>
      <c r="CI149" s="132" t="s">
        <v>1863</v>
      </c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 t="s">
        <v>394</v>
      </c>
      <c r="C150" s="130" t="s">
        <v>2370</v>
      </c>
      <c r="D150" s="130" t="s">
        <v>1688</v>
      </c>
      <c r="E150" s="130" t="s">
        <v>1535</v>
      </c>
      <c r="F150" s="130" t="s">
        <v>2371</v>
      </c>
      <c r="H150" s="130" t="s">
        <v>378</v>
      </c>
      <c r="J150" s="130" t="s">
        <v>379</v>
      </c>
      <c r="K150" s="130" t="s">
        <v>895</v>
      </c>
      <c r="L150" s="130" t="s">
        <v>2372</v>
      </c>
      <c r="M150" s="130" t="s">
        <v>2241</v>
      </c>
      <c r="N150" s="130" t="s">
        <v>379</v>
      </c>
      <c r="O150" s="130" t="s">
        <v>433</v>
      </c>
      <c r="P150" s="130" t="s">
        <v>498</v>
      </c>
      <c r="Q150" s="130" t="s">
        <v>499</v>
      </c>
      <c r="R150" s="130" t="s">
        <v>386</v>
      </c>
      <c r="S150" s="130" t="s">
        <v>383</v>
      </c>
      <c r="T150" s="130" t="s">
        <v>2333</v>
      </c>
      <c r="U150" s="130" t="s">
        <v>2333</v>
      </c>
      <c r="AK150" s="130" t="s">
        <v>379</v>
      </c>
      <c r="AL150" s="130" t="s">
        <v>388</v>
      </c>
      <c r="AM150" s="130" t="s">
        <v>379</v>
      </c>
      <c r="AN150" s="130" t="s">
        <v>522</v>
      </c>
      <c r="AO150" s="130" t="s">
        <v>2216</v>
      </c>
      <c r="AP150" s="130" t="s">
        <v>2217</v>
      </c>
      <c r="AQ150" s="130" t="s">
        <v>391</v>
      </c>
      <c r="AR150" s="130" t="s">
        <v>391</v>
      </c>
      <c r="AS150" s="130" t="s">
        <v>522</v>
      </c>
      <c r="AU150" s="130" t="s">
        <v>2372</v>
      </c>
      <c r="AV150" s="130" t="s">
        <v>491</v>
      </c>
      <c r="AW150" s="130" t="s">
        <v>1631</v>
      </c>
      <c r="AX150" s="130" t="s">
        <v>396</v>
      </c>
      <c r="AY150" s="130" t="s">
        <v>1168</v>
      </c>
      <c r="AZ150" s="130" t="s">
        <v>425</v>
      </c>
      <c r="BA150" s="130" t="s">
        <v>1634</v>
      </c>
      <c r="BB150" s="130" t="s">
        <v>872</v>
      </c>
      <c r="BC150" s="130" t="s">
        <v>459</v>
      </c>
      <c r="BD150" s="130" t="s">
        <v>630</v>
      </c>
      <c r="BE150" s="130" t="s">
        <v>1148</v>
      </c>
      <c r="BF150" s="130" t="s">
        <v>1264</v>
      </c>
      <c r="BG150" s="130" t="s">
        <v>2337</v>
      </c>
      <c r="BH150" s="130" t="s">
        <v>402</v>
      </c>
      <c r="BI150" s="130" t="s">
        <v>728</v>
      </c>
      <c r="BJ150" s="130" t="s">
        <v>404</v>
      </c>
      <c r="BK150" s="130" t="s">
        <v>1149</v>
      </c>
      <c r="BL150" s="130" t="s">
        <v>408</v>
      </c>
      <c r="BM150" s="130" t="s">
        <v>2288</v>
      </c>
      <c r="BN150" s="130" t="s">
        <v>396</v>
      </c>
      <c r="BO150" s="130" t="s">
        <v>1312</v>
      </c>
      <c r="BP150" s="130" t="s">
        <v>415</v>
      </c>
      <c r="BQ150" s="130" t="s">
        <v>2373</v>
      </c>
      <c r="BR150" s="130" t="s">
        <v>394</v>
      </c>
      <c r="BS150" s="130" t="s">
        <v>2373</v>
      </c>
      <c r="BT150" s="130" t="s">
        <v>1162</v>
      </c>
      <c r="BU150" s="130" t="s">
        <v>2374</v>
      </c>
      <c r="BV150" s="130" t="s">
        <v>868</v>
      </c>
      <c r="BW150" s="130" t="s">
        <v>2375</v>
      </c>
      <c r="BX150" s="130" t="s">
        <v>624</v>
      </c>
      <c r="BY150" s="130" t="s">
        <v>2001</v>
      </c>
      <c r="BZ150" s="130" t="s">
        <v>417</v>
      </c>
      <c r="CA150" s="130" t="s">
        <v>1436</v>
      </c>
      <c r="CB150" s="130" t="s">
        <v>641</v>
      </c>
      <c r="CC150" s="132" t="s">
        <v>2289</v>
      </c>
      <c r="CD150" s="132" t="s">
        <v>419</v>
      </c>
      <c r="CE150" s="132" t="s">
        <v>2376</v>
      </c>
      <c r="CF150" s="132" t="s">
        <v>643</v>
      </c>
      <c r="CG150" s="132" t="s">
        <v>979</v>
      </c>
      <c r="CH150" s="132" t="s">
        <v>421</v>
      </c>
      <c r="CI150" s="132" t="s">
        <v>849</v>
      </c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1424</v>
      </c>
      <c r="C151" s="130" t="s">
        <v>2377</v>
      </c>
      <c r="D151" s="130" t="s">
        <v>2054</v>
      </c>
      <c r="E151" s="130" t="s">
        <v>2378</v>
      </c>
      <c r="F151" s="130" t="s">
        <v>2379</v>
      </c>
      <c r="H151" s="130" t="s">
        <v>378</v>
      </c>
      <c r="J151" s="130" t="s">
        <v>379</v>
      </c>
      <c r="K151" s="130" t="s">
        <v>916</v>
      </c>
      <c r="L151" s="130" t="s">
        <v>2380</v>
      </c>
      <c r="M151" s="130" t="s">
        <v>455</v>
      </c>
      <c r="N151" s="130" t="s">
        <v>379</v>
      </c>
      <c r="O151" s="130" t="s">
        <v>389</v>
      </c>
      <c r="P151" s="130" t="s">
        <v>1013</v>
      </c>
      <c r="Q151" s="130" t="s">
        <v>1014</v>
      </c>
      <c r="R151" s="130" t="s">
        <v>386</v>
      </c>
      <c r="S151" s="130" t="s">
        <v>383</v>
      </c>
      <c r="T151" s="130" t="s">
        <v>2333</v>
      </c>
      <c r="U151" s="130" t="s">
        <v>2333</v>
      </c>
      <c r="AK151" s="130" t="s">
        <v>379</v>
      </c>
      <c r="AL151" s="130" t="s">
        <v>388</v>
      </c>
      <c r="AM151" s="130" t="s">
        <v>379</v>
      </c>
      <c r="AN151" s="130" t="s">
        <v>522</v>
      </c>
      <c r="AO151" s="130" t="s">
        <v>2216</v>
      </c>
      <c r="AP151" s="130" t="s">
        <v>2217</v>
      </c>
      <c r="AQ151" s="130" t="s">
        <v>391</v>
      </c>
      <c r="AR151" s="130" t="s">
        <v>391</v>
      </c>
      <c r="AS151" s="130" t="s">
        <v>546</v>
      </c>
      <c r="AU151" s="130" t="s">
        <v>2380</v>
      </c>
      <c r="AV151" s="130" t="s">
        <v>491</v>
      </c>
      <c r="AW151" s="130" t="s">
        <v>2381</v>
      </c>
      <c r="AX151" s="130" t="s">
        <v>396</v>
      </c>
      <c r="AY151" s="130" t="s">
        <v>1411</v>
      </c>
      <c r="AZ151" s="130" t="s">
        <v>425</v>
      </c>
      <c r="BA151" s="130" t="s">
        <v>1553</v>
      </c>
      <c r="BB151" s="130" t="s">
        <v>872</v>
      </c>
      <c r="BC151" s="130" t="s">
        <v>2067</v>
      </c>
      <c r="BD151" s="130" t="s">
        <v>630</v>
      </c>
      <c r="BE151" s="130" t="s">
        <v>2382</v>
      </c>
      <c r="BF151" s="130" t="s">
        <v>1264</v>
      </c>
      <c r="BG151" s="130" t="s">
        <v>746</v>
      </c>
      <c r="BH151" s="130" t="s">
        <v>402</v>
      </c>
      <c r="BI151" s="130" t="s">
        <v>808</v>
      </c>
      <c r="BJ151" s="130" t="s">
        <v>404</v>
      </c>
      <c r="BK151" s="130" t="s">
        <v>1273</v>
      </c>
      <c r="BL151" s="130" t="s">
        <v>408</v>
      </c>
      <c r="BM151" s="130" t="s">
        <v>788</v>
      </c>
      <c r="BN151" s="130" t="s">
        <v>396</v>
      </c>
      <c r="BO151" s="130" t="s">
        <v>1276</v>
      </c>
      <c r="BP151" s="130" t="s">
        <v>415</v>
      </c>
      <c r="BQ151" s="130" t="s">
        <v>1174</v>
      </c>
      <c r="BR151" s="130" t="s">
        <v>394</v>
      </c>
      <c r="BS151" s="130" t="s">
        <v>1174</v>
      </c>
      <c r="BT151" s="130" t="s">
        <v>1162</v>
      </c>
      <c r="BU151" s="130" t="s">
        <v>2383</v>
      </c>
      <c r="BV151" s="130" t="s">
        <v>868</v>
      </c>
      <c r="BW151" s="130" t="s">
        <v>2374</v>
      </c>
      <c r="BX151" s="130" t="s">
        <v>624</v>
      </c>
      <c r="BY151" s="130" t="s">
        <v>940</v>
      </c>
      <c r="BZ151" s="130" t="s">
        <v>417</v>
      </c>
      <c r="CA151" s="130" t="s">
        <v>2179</v>
      </c>
      <c r="CB151" s="130" t="s">
        <v>641</v>
      </c>
      <c r="CC151" s="132" t="s">
        <v>2084</v>
      </c>
      <c r="CD151" s="132" t="s">
        <v>419</v>
      </c>
      <c r="CE151" s="132" t="s">
        <v>1452</v>
      </c>
      <c r="CF151" s="132" t="s">
        <v>643</v>
      </c>
      <c r="CG151" s="132" t="s">
        <v>489</v>
      </c>
      <c r="CH151" s="132" t="s">
        <v>421</v>
      </c>
      <c r="CI151" s="132" t="s">
        <v>2384</v>
      </c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1368</v>
      </c>
      <c r="C152" s="130" t="s">
        <v>2385</v>
      </c>
      <c r="D152" s="130" t="s">
        <v>2133</v>
      </c>
      <c r="E152" s="130" t="s">
        <v>2386</v>
      </c>
      <c r="F152" s="130" t="s">
        <v>2387</v>
      </c>
      <c r="H152" s="130" t="s">
        <v>378</v>
      </c>
      <c r="J152" s="130" t="s">
        <v>379</v>
      </c>
      <c r="K152" s="130" t="s">
        <v>963</v>
      </c>
      <c r="L152" s="130" t="s">
        <v>2388</v>
      </c>
      <c r="M152" s="130" t="s">
        <v>1182</v>
      </c>
      <c r="N152" s="130" t="s">
        <v>379</v>
      </c>
      <c r="O152" s="130" t="s">
        <v>1146</v>
      </c>
      <c r="P152" s="130" t="s">
        <v>1578</v>
      </c>
      <c r="Q152" s="130" t="s">
        <v>1579</v>
      </c>
      <c r="R152" s="130" t="s">
        <v>1580</v>
      </c>
      <c r="S152" s="130" t="s">
        <v>383</v>
      </c>
      <c r="T152" s="130" t="s">
        <v>2333</v>
      </c>
      <c r="U152" s="130" t="s">
        <v>2333</v>
      </c>
      <c r="AK152" s="130" t="s">
        <v>379</v>
      </c>
      <c r="AL152" s="130" t="s">
        <v>388</v>
      </c>
      <c r="AM152" s="130" t="s">
        <v>379</v>
      </c>
      <c r="AN152" s="130" t="s">
        <v>522</v>
      </c>
      <c r="AO152" s="130" t="s">
        <v>2216</v>
      </c>
      <c r="AP152" s="130" t="s">
        <v>2217</v>
      </c>
      <c r="AQ152" s="130" t="s">
        <v>391</v>
      </c>
      <c r="AR152" s="130" t="s">
        <v>391</v>
      </c>
      <c r="AS152" s="130" t="s">
        <v>784</v>
      </c>
      <c r="AU152" s="130" t="s">
        <v>2388</v>
      </c>
      <c r="AV152" s="130" t="s">
        <v>491</v>
      </c>
      <c r="AW152" s="130" t="s">
        <v>919</v>
      </c>
      <c r="AX152" s="130" t="s">
        <v>396</v>
      </c>
      <c r="AY152" s="130" t="s">
        <v>992</v>
      </c>
      <c r="AZ152" s="130" t="s">
        <v>425</v>
      </c>
      <c r="BA152" s="130" t="s">
        <v>1736</v>
      </c>
      <c r="BB152" s="130" t="s">
        <v>872</v>
      </c>
      <c r="BC152" s="130" t="s">
        <v>504</v>
      </c>
      <c r="BD152" s="130" t="s">
        <v>630</v>
      </c>
      <c r="BE152" s="130" t="s">
        <v>1362</v>
      </c>
      <c r="BF152" s="130" t="s">
        <v>1264</v>
      </c>
      <c r="BG152" s="130" t="s">
        <v>916</v>
      </c>
      <c r="BH152" s="130" t="s">
        <v>402</v>
      </c>
      <c r="BI152" s="130" t="s">
        <v>2389</v>
      </c>
      <c r="BJ152" s="130" t="s">
        <v>404</v>
      </c>
      <c r="BK152" s="130" t="s">
        <v>414</v>
      </c>
      <c r="BL152" s="130" t="s">
        <v>408</v>
      </c>
      <c r="BM152" s="130" t="s">
        <v>1373</v>
      </c>
      <c r="BN152" s="130" t="s">
        <v>396</v>
      </c>
      <c r="BO152" s="130" t="s">
        <v>1686</v>
      </c>
      <c r="BP152" s="130" t="s">
        <v>415</v>
      </c>
      <c r="BQ152" s="130" t="s">
        <v>976</v>
      </c>
      <c r="BR152" s="130" t="s">
        <v>394</v>
      </c>
      <c r="BS152" s="130" t="s">
        <v>976</v>
      </c>
      <c r="BT152" s="130" t="s">
        <v>1162</v>
      </c>
      <c r="BU152" s="130" t="s">
        <v>2390</v>
      </c>
      <c r="BV152" s="130" t="s">
        <v>868</v>
      </c>
      <c r="BW152" s="130" t="s">
        <v>1046</v>
      </c>
      <c r="BX152" s="130" t="s">
        <v>624</v>
      </c>
      <c r="BY152" s="130" t="s">
        <v>1842</v>
      </c>
      <c r="BZ152" s="130" t="s">
        <v>417</v>
      </c>
      <c r="CA152" s="130" t="s">
        <v>1828</v>
      </c>
      <c r="CB152" s="130" t="s">
        <v>641</v>
      </c>
      <c r="CC152" s="132" t="s">
        <v>2190</v>
      </c>
      <c r="CD152" s="132" t="s">
        <v>419</v>
      </c>
      <c r="CE152" s="132" t="s">
        <v>2391</v>
      </c>
      <c r="CF152" s="132" t="s">
        <v>643</v>
      </c>
      <c r="CG152" s="132" t="s">
        <v>2392</v>
      </c>
      <c r="CH152" s="132" t="s">
        <v>421</v>
      </c>
      <c r="CI152" s="132" t="s">
        <v>497</v>
      </c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 t="s">
        <v>872</v>
      </c>
      <c r="C153" s="130" t="s">
        <v>2393</v>
      </c>
      <c r="D153" s="130" t="s">
        <v>391</v>
      </c>
      <c r="E153" s="130" t="s">
        <v>1975</v>
      </c>
      <c r="F153" s="130" t="s">
        <v>2363</v>
      </c>
      <c r="H153" s="130" t="s">
        <v>378</v>
      </c>
      <c r="J153" s="130" t="s">
        <v>379</v>
      </c>
      <c r="K153" s="130" t="s">
        <v>1124</v>
      </c>
      <c r="L153" s="130" t="s">
        <v>2394</v>
      </c>
      <c r="M153" s="130" t="s">
        <v>2395</v>
      </c>
      <c r="N153" s="130" t="s">
        <v>379</v>
      </c>
      <c r="O153" s="130" t="s">
        <v>393</v>
      </c>
      <c r="P153" s="130" t="s">
        <v>840</v>
      </c>
      <c r="Q153" s="130" t="s">
        <v>841</v>
      </c>
      <c r="R153" s="130" t="s">
        <v>386</v>
      </c>
      <c r="S153" s="130" t="s">
        <v>383</v>
      </c>
      <c r="T153" s="130" t="s">
        <v>2333</v>
      </c>
      <c r="U153" s="130" t="s">
        <v>2333</v>
      </c>
      <c r="AK153" s="130" t="s">
        <v>842</v>
      </c>
      <c r="AL153" s="130" t="s">
        <v>388</v>
      </c>
      <c r="AM153" s="130" t="s">
        <v>379</v>
      </c>
      <c r="AN153" s="130" t="s">
        <v>522</v>
      </c>
      <c r="AO153" s="130" t="s">
        <v>2216</v>
      </c>
      <c r="AP153" s="130" t="s">
        <v>2217</v>
      </c>
      <c r="AQ153" s="130" t="s">
        <v>391</v>
      </c>
      <c r="AR153" s="130" t="s">
        <v>391</v>
      </c>
      <c r="AS153" s="130" t="s">
        <v>653</v>
      </c>
      <c r="AU153" s="130" t="s">
        <v>2394</v>
      </c>
      <c r="AV153" s="130" t="s">
        <v>491</v>
      </c>
      <c r="AW153" s="130" t="s">
        <v>1641</v>
      </c>
      <c r="AX153" s="130" t="s">
        <v>396</v>
      </c>
      <c r="AY153" s="130" t="s">
        <v>2359</v>
      </c>
      <c r="AZ153" s="130" t="s">
        <v>425</v>
      </c>
      <c r="BA153" s="130" t="s">
        <v>2396</v>
      </c>
      <c r="BB153" s="130" t="s">
        <v>872</v>
      </c>
      <c r="BC153" s="130" t="s">
        <v>1681</v>
      </c>
      <c r="BD153" s="130" t="s">
        <v>630</v>
      </c>
      <c r="BE153" s="130" t="s">
        <v>1761</v>
      </c>
      <c r="BF153" s="130" t="s">
        <v>1264</v>
      </c>
      <c r="BG153" s="130" t="s">
        <v>1325</v>
      </c>
      <c r="BH153" s="130" t="s">
        <v>402</v>
      </c>
      <c r="BI153" s="130" t="s">
        <v>2020</v>
      </c>
      <c r="BJ153" s="130" t="s">
        <v>404</v>
      </c>
      <c r="BK153" s="130" t="s">
        <v>1636</v>
      </c>
      <c r="BL153" s="130" t="s">
        <v>408</v>
      </c>
      <c r="BM153" s="130" t="s">
        <v>1545</v>
      </c>
      <c r="BN153" s="130" t="s">
        <v>396</v>
      </c>
      <c r="BO153" s="130" t="s">
        <v>997</v>
      </c>
      <c r="BP153" s="130" t="s">
        <v>415</v>
      </c>
      <c r="BQ153" s="130" t="s">
        <v>1065</v>
      </c>
      <c r="BR153" s="130" t="s">
        <v>394</v>
      </c>
      <c r="BS153" s="130" t="s">
        <v>1065</v>
      </c>
      <c r="BT153" s="130" t="s">
        <v>1162</v>
      </c>
      <c r="BU153" s="130" t="s">
        <v>2002</v>
      </c>
      <c r="BV153" s="130" t="s">
        <v>868</v>
      </c>
      <c r="BW153" s="130" t="s">
        <v>1112</v>
      </c>
      <c r="BX153" s="130" t="s">
        <v>624</v>
      </c>
      <c r="BY153" s="130" t="s">
        <v>2397</v>
      </c>
      <c r="BZ153" s="130" t="s">
        <v>417</v>
      </c>
      <c r="CA153" s="130" t="s">
        <v>2094</v>
      </c>
      <c r="CB153" s="130" t="s">
        <v>641</v>
      </c>
      <c r="CC153" s="132" t="s">
        <v>2398</v>
      </c>
      <c r="CD153" s="132" t="s">
        <v>419</v>
      </c>
      <c r="CE153" s="132" t="s">
        <v>2243</v>
      </c>
      <c r="CF153" s="132" t="s">
        <v>643</v>
      </c>
      <c r="CG153" s="132" t="s">
        <v>1096</v>
      </c>
      <c r="CH153" s="132" t="s">
        <v>421</v>
      </c>
      <c r="CI153" s="132" t="s">
        <v>2399</v>
      </c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 t="s">
        <v>985</v>
      </c>
      <c r="C154" s="130" t="s">
        <v>2400</v>
      </c>
      <c r="D154" s="130" t="s">
        <v>421</v>
      </c>
      <c r="E154" s="130" t="s">
        <v>2401</v>
      </c>
      <c r="F154" s="130" t="s">
        <v>2402</v>
      </c>
      <c r="H154" s="130" t="s">
        <v>378</v>
      </c>
      <c r="J154" s="130" t="s">
        <v>379</v>
      </c>
      <c r="K154" s="130" t="s">
        <v>862</v>
      </c>
      <c r="L154" s="130" t="s">
        <v>2403</v>
      </c>
      <c r="M154" s="130" t="s">
        <v>2404</v>
      </c>
      <c r="N154" s="130" t="s">
        <v>379</v>
      </c>
      <c r="O154" s="130" t="s">
        <v>476</v>
      </c>
      <c r="P154" s="130" t="s">
        <v>588</v>
      </c>
      <c r="Q154" s="130" t="s">
        <v>589</v>
      </c>
      <c r="R154" s="130" t="s">
        <v>386</v>
      </c>
      <c r="S154" s="130" t="s">
        <v>383</v>
      </c>
      <c r="T154" s="130" t="s">
        <v>2333</v>
      </c>
      <c r="U154" s="130" t="s">
        <v>2333</v>
      </c>
      <c r="AK154" s="130" t="s">
        <v>379</v>
      </c>
      <c r="AL154" s="130" t="s">
        <v>388</v>
      </c>
      <c r="AM154" s="130" t="s">
        <v>379</v>
      </c>
      <c r="AN154" s="130" t="s">
        <v>522</v>
      </c>
      <c r="AO154" s="130" t="s">
        <v>2216</v>
      </c>
      <c r="AP154" s="130" t="s">
        <v>2217</v>
      </c>
      <c r="AQ154" s="130" t="s">
        <v>391</v>
      </c>
      <c r="AR154" s="130" t="s">
        <v>391</v>
      </c>
      <c r="AS154" s="130" t="s">
        <v>618</v>
      </c>
      <c r="AU154" s="130" t="s">
        <v>2403</v>
      </c>
      <c r="AV154" s="130" t="s">
        <v>491</v>
      </c>
      <c r="AW154" s="130" t="s">
        <v>1678</v>
      </c>
      <c r="AX154" s="130" t="s">
        <v>396</v>
      </c>
      <c r="AY154" s="130" t="s">
        <v>1015</v>
      </c>
      <c r="AZ154" s="130" t="s">
        <v>425</v>
      </c>
      <c r="BA154" s="130" t="s">
        <v>2130</v>
      </c>
      <c r="BB154" s="130" t="s">
        <v>872</v>
      </c>
      <c r="BC154" s="130" t="s">
        <v>1715</v>
      </c>
      <c r="BD154" s="130" t="s">
        <v>630</v>
      </c>
      <c r="BE154" s="130" t="s">
        <v>2052</v>
      </c>
      <c r="BF154" s="130" t="s">
        <v>1264</v>
      </c>
      <c r="BG154" s="130" t="s">
        <v>730</v>
      </c>
      <c r="BH154" s="130" t="s">
        <v>402</v>
      </c>
      <c r="BI154" s="130" t="s">
        <v>1373</v>
      </c>
      <c r="BJ154" s="130" t="s">
        <v>404</v>
      </c>
      <c r="BK154" s="130" t="s">
        <v>1281</v>
      </c>
      <c r="BL154" s="130" t="s">
        <v>408</v>
      </c>
      <c r="BM154" s="130" t="s">
        <v>1067</v>
      </c>
      <c r="BN154" s="130" t="s">
        <v>396</v>
      </c>
      <c r="BO154" s="130" t="s">
        <v>2405</v>
      </c>
      <c r="BP154" s="130" t="s">
        <v>415</v>
      </c>
      <c r="BQ154" s="130" t="s">
        <v>2406</v>
      </c>
      <c r="BR154" s="130" t="s">
        <v>394</v>
      </c>
      <c r="BS154" s="130" t="s">
        <v>2406</v>
      </c>
      <c r="BT154" s="130" t="s">
        <v>1162</v>
      </c>
      <c r="BU154" s="130" t="s">
        <v>1296</v>
      </c>
      <c r="BV154" s="130" t="s">
        <v>868</v>
      </c>
      <c r="BW154" s="130" t="s">
        <v>1640</v>
      </c>
      <c r="BX154" s="130" t="s">
        <v>624</v>
      </c>
      <c r="BY154" s="130" t="s">
        <v>1119</v>
      </c>
      <c r="BZ154" s="130" t="s">
        <v>417</v>
      </c>
      <c r="CA154" s="130" t="s">
        <v>1167</v>
      </c>
      <c r="CB154" s="130" t="s">
        <v>641</v>
      </c>
      <c r="CC154" s="132" t="s">
        <v>2407</v>
      </c>
      <c r="CD154" s="132" t="s">
        <v>419</v>
      </c>
      <c r="CE154" s="132" t="s">
        <v>2408</v>
      </c>
      <c r="CF154" s="132" t="s">
        <v>643</v>
      </c>
      <c r="CG154" s="132" t="s">
        <v>2202</v>
      </c>
      <c r="CH154" s="132" t="s">
        <v>421</v>
      </c>
      <c r="CI154" s="132" t="s">
        <v>2409</v>
      </c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 t="s">
        <v>2410</v>
      </c>
      <c r="C155" s="130" t="s">
        <v>2411</v>
      </c>
      <c r="D155" s="130" t="s">
        <v>2412</v>
      </c>
      <c r="E155" s="130" t="s">
        <v>2413</v>
      </c>
      <c r="F155" s="130" t="s">
        <v>2414</v>
      </c>
      <c r="H155" s="130" t="s">
        <v>378</v>
      </c>
      <c r="J155" s="130" t="s">
        <v>379</v>
      </c>
      <c r="K155" s="130" t="s">
        <v>879</v>
      </c>
      <c r="L155" s="130" t="s">
        <v>2415</v>
      </c>
      <c r="M155" s="130" t="s">
        <v>2416</v>
      </c>
      <c r="N155" s="130" t="s">
        <v>379</v>
      </c>
      <c r="O155" s="130" t="s">
        <v>476</v>
      </c>
      <c r="P155" s="130" t="s">
        <v>588</v>
      </c>
      <c r="Q155" s="130" t="s">
        <v>589</v>
      </c>
      <c r="R155" s="130" t="s">
        <v>386</v>
      </c>
      <c r="S155" s="130" t="s">
        <v>383</v>
      </c>
      <c r="T155" s="130" t="s">
        <v>2333</v>
      </c>
      <c r="U155" s="130" t="s">
        <v>2333</v>
      </c>
      <c r="AK155" s="130" t="s">
        <v>379</v>
      </c>
      <c r="AL155" s="130" t="s">
        <v>388</v>
      </c>
      <c r="AM155" s="130" t="s">
        <v>379</v>
      </c>
      <c r="AN155" s="130" t="s">
        <v>522</v>
      </c>
      <c r="AO155" s="130" t="s">
        <v>2216</v>
      </c>
      <c r="AP155" s="130" t="s">
        <v>2217</v>
      </c>
      <c r="AQ155" s="130" t="s">
        <v>391</v>
      </c>
      <c r="AR155" s="130" t="s">
        <v>391</v>
      </c>
      <c r="AS155" s="130" t="s">
        <v>431</v>
      </c>
      <c r="AU155" s="130" t="s">
        <v>2415</v>
      </c>
      <c r="AV155" s="130" t="s">
        <v>491</v>
      </c>
      <c r="AW155" s="130" t="s">
        <v>2417</v>
      </c>
      <c r="AX155" s="130" t="s">
        <v>396</v>
      </c>
      <c r="AY155" s="130" t="s">
        <v>2418</v>
      </c>
      <c r="AZ155" s="130" t="s">
        <v>425</v>
      </c>
      <c r="BA155" s="130" t="s">
        <v>2419</v>
      </c>
      <c r="BB155" s="130" t="s">
        <v>872</v>
      </c>
      <c r="BC155" s="130" t="s">
        <v>2420</v>
      </c>
      <c r="BD155" s="130" t="s">
        <v>630</v>
      </c>
      <c r="BE155" s="130" t="s">
        <v>2421</v>
      </c>
      <c r="BF155" s="130" t="s">
        <v>1264</v>
      </c>
      <c r="BG155" s="130" t="s">
        <v>2422</v>
      </c>
      <c r="BH155" s="130" t="s">
        <v>402</v>
      </c>
      <c r="BI155" s="130" t="s">
        <v>2423</v>
      </c>
      <c r="BJ155" s="130" t="s">
        <v>404</v>
      </c>
      <c r="BK155" s="130" t="s">
        <v>2424</v>
      </c>
      <c r="BL155" s="130" t="s">
        <v>408</v>
      </c>
      <c r="BM155" s="130" t="s">
        <v>2425</v>
      </c>
      <c r="BN155" s="130" t="s">
        <v>396</v>
      </c>
      <c r="BO155" s="130" t="s">
        <v>2426</v>
      </c>
      <c r="BP155" s="130" t="s">
        <v>415</v>
      </c>
      <c r="BQ155" s="130" t="s">
        <v>2427</v>
      </c>
      <c r="BR155" s="130" t="s">
        <v>394</v>
      </c>
      <c r="BS155" s="130" t="s">
        <v>2427</v>
      </c>
      <c r="BT155" s="130" t="s">
        <v>1162</v>
      </c>
      <c r="BU155" s="130" t="s">
        <v>2428</v>
      </c>
      <c r="BV155" s="130" t="s">
        <v>868</v>
      </c>
      <c r="BW155" s="130" t="s">
        <v>2429</v>
      </c>
      <c r="BX155" s="130" t="s">
        <v>624</v>
      </c>
      <c r="BY155" s="130" t="s">
        <v>2430</v>
      </c>
      <c r="BZ155" s="130" t="s">
        <v>417</v>
      </c>
      <c r="CA155" s="130" t="s">
        <v>2431</v>
      </c>
      <c r="CB155" s="130" t="s">
        <v>641</v>
      </c>
      <c r="CC155" s="132" t="s">
        <v>2432</v>
      </c>
      <c r="CD155" s="132" t="s">
        <v>419</v>
      </c>
      <c r="CE155" s="132" t="s">
        <v>2433</v>
      </c>
      <c r="CF155" s="132" t="s">
        <v>643</v>
      </c>
      <c r="CG155" s="132" t="s">
        <v>2434</v>
      </c>
      <c r="CH155" s="132" t="s">
        <v>421</v>
      </c>
      <c r="CI155" s="132" t="s">
        <v>2435</v>
      </c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 t="s">
        <v>627</v>
      </c>
      <c r="C156" s="130" t="s">
        <v>2436</v>
      </c>
      <c r="D156" s="130" t="s">
        <v>1319</v>
      </c>
      <c r="E156" s="130" t="s">
        <v>2437</v>
      </c>
      <c r="F156" s="130" t="s">
        <v>2438</v>
      </c>
      <c r="H156" s="130" t="s">
        <v>378</v>
      </c>
      <c r="J156" s="130" t="s">
        <v>379</v>
      </c>
      <c r="K156" s="130" t="s">
        <v>1232</v>
      </c>
      <c r="L156" s="130" t="s">
        <v>2439</v>
      </c>
      <c r="M156" s="130" t="s">
        <v>2440</v>
      </c>
      <c r="N156" s="130" t="s">
        <v>379</v>
      </c>
      <c r="O156" s="130" t="s">
        <v>389</v>
      </c>
      <c r="P156" s="130" t="s">
        <v>1013</v>
      </c>
      <c r="Q156" s="130" t="s">
        <v>1014</v>
      </c>
      <c r="R156" s="130" t="s">
        <v>386</v>
      </c>
      <c r="S156" s="130" t="s">
        <v>383</v>
      </c>
      <c r="T156" s="130" t="s">
        <v>2333</v>
      </c>
      <c r="U156" s="130" t="s">
        <v>2333</v>
      </c>
      <c r="AK156" s="130" t="s">
        <v>379</v>
      </c>
      <c r="AL156" s="130" t="s">
        <v>388</v>
      </c>
      <c r="AM156" s="130" t="s">
        <v>379</v>
      </c>
      <c r="AN156" s="130" t="s">
        <v>522</v>
      </c>
      <c r="AO156" s="130" t="s">
        <v>2216</v>
      </c>
      <c r="AP156" s="130" t="s">
        <v>2217</v>
      </c>
      <c r="AQ156" s="130" t="s">
        <v>391</v>
      </c>
      <c r="AR156" s="130" t="s">
        <v>391</v>
      </c>
      <c r="AS156" s="130" t="s">
        <v>308</v>
      </c>
      <c r="AU156" s="130" t="s">
        <v>2439</v>
      </c>
      <c r="AV156" s="130" t="s">
        <v>491</v>
      </c>
      <c r="AW156" s="130" t="s">
        <v>2441</v>
      </c>
      <c r="AX156" s="130" t="s">
        <v>396</v>
      </c>
      <c r="AY156" s="130" t="s">
        <v>2442</v>
      </c>
      <c r="AZ156" s="130" t="s">
        <v>425</v>
      </c>
      <c r="BA156" s="130" t="s">
        <v>2443</v>
      </c>
      <c r="BB156" s="130" t="s">
        <v>872</v>
      </c>
      <c r="BC156" s="130" t="s">
        <v>2319</v>
      </c>
      <c r="BD156" s="130" t="s">
        <v>630</v>
      </c>
      <c r="BE156" s="130" t="s">
        <v>2444</v>
      </c>
      <c r="BF156" s="130" t="s">
        <v>1264</v>
      </c>
      <c r="BG156" s="130" t="s">
        <v>2445</v>
      </c>
      <c r="BH156" s="130" t="s">
        <v>402</v>
      </c>
      <c r="BI156" s="130" t="s">
        <v>2446</v>
      </c>
      <c r="BJ156" s="130" t="s">
        <v>404</v>
      </c>
      <c r="BK156" s="130" t="s">
        <v>2447</v>
      </c>
      <c r="BL156" s="130" t="s">
        <v>408</v>
      </c>
      <c r="BM156" s="130" t="s">
        <v>2448</v>
      </c>
      <c r="BN156" s="130" t="s">
        <v>396</v>
      </c>
      <c r="BO156" s="130" t="s">
        <v>2449</v>
      </c>
      <c r="BP156" s="130" t="s">
        <v>415</v>
      </c>
      <c r="BQ156" s="130" t="s">
        <v>2450</v>
      </c>
      <c r="BR156" s="130" t="s">
        <v>394</v>
      </c>
      <c r="BS156" s="130" t="s">
        <v>2450</v>
      </c>
      <c r="BT156" s="130" t="s">
        <v>1162</v>
      </c>
      <c r="BU156" s="130" t="s">
        <v>2451</v>
      </c>
      <c r="BV156" s="130" t="s">
        <v>868</v>
      </c>
      <c r="BW156" s="130" t="s">
        <v>2452</v>
      </c>
      <c r="BX156" s="130" t="s">
        <v>624</v>
      </c>
      <c r="BY156" s="130" t="s">
        <v>2453</v>
      </c>
      <c r="BZ156" s="130" t="s">
        <v>417</v>
      </c>
      <c r="CA156" s="130" t="s">
        <v>2454</v>
      </c>
      <c r="CB156" s="130" t="s">
        <v>641</v>
      </c>
      <c r="CC156" s="132" t="s">
        <v>2455</v>
      </c>
      <c r="CD156" s="132" t="s">
        <v>419</v>
      </c>
      <c r="CE156" s="132" t="s">
        <v>2456</v>
      </c>
      <c r="CF156" s="132" t="s">
        <v>643</v>
      </c>
      <c r="CG156" s="132" t="s">
        <v>2457</v>
      </c>
      <c r="CH156" s="132" t="s">
        <v>421</v>
      </c>
      <c r="CI156" s="132" t="s">
        <v>2458</v>
      </c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 t="s">
        <v>874</v>
      </c>
      <c r="D157" s="130" t="s">
        <v>417</v>
      </c>
      <c r="E157" s="130" t="s">
        <v>2459</v>
      </c>
      <c r="F157" s="130" t="s">
        <v>2224</v>
      </c>
      <c r="H157" s="130" t="s">
        <v>378</v>
      </c>
      <c r="J157" s="130" t="s">
        <v>379</v>
      </c>
      <c r="K157" s="130" t="s">
        <v>1055</v>
      </c>
      <c r="N157" s="130" t="s">
        <v>393</v>
      </c>
      <c r="O157" s="130" t="s">
        <v>393</v>
      </c>
      <c r="P157" s="130" t="s">
        <v>840</v>
      </c>
      <c r="Q157" s="130" t="s">
        <v>841</v>
      </c>
      <c r="R157" s="130" t="s">
        <v>386</v>
      </c>
      <c r="S157" s="130" t="s">
        <v>383</v>
      </c>
      <c r="T157" s="130" t="s">
        <v>2333</v>
      </c>
      <c r="U157" s="130" t="s">
        <v>2333</v>
      </c>
      <c r="AK157" s="130" t="s">
        <v>842</v>
      </c>
      <c r="AL157" s="130" t="s">
        <v>388</v>
      </c>
      <c r="AM157" s="130" t="s">
        <v>379</v>
      </c>
      <c r="AN157" s="130" t="s">
        <v>522</v>
      </c>
      <c r="AO157" s="130" t="s">
        <v>2216</v>
      </c>
      <c r="AP157" s="130" t="s">
        <v>2217</v>
      </c>
      <c r="AQ157" s="130" t="s">
        <v>391</v>
      </c>
      <c r="AR157" s="130" t="s">
        <v>391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 t="s">
        <v>2127</v>
      </c>
      <c r="C158" s="130" t="s">
        <v>2460</v>
      </c>
      <c r="D158" s="130" t="s">
        <v>2125</v>
      </c>
      <c r="E158" s="130" t="s">
        <v>799</v>
      </c>
      <c r="F158" s="130" t="s">
        <v>2461</v>
      </c>
      <c r="H158" s="130" t="s">
        <v>378</v>
      </c>
      <c r="J158" s="130" t="s">
        <v>379</v>
      </c>
      <c r="K158" s="130" t="s">
        <v>1290</v>
      </c>
      <c r="L158" s="130" t="s">
        <v>2462</v>
      </c>
      <c r="M158" s="130" t="s">
        <v>1328</v>
      </c>
      <c r="N158" s="130" t="s">
        <v>379</v>
      </c>
      <c r="O158" s="130" t="s">
        <v>476</v>
      </c>
      <c r="P158" s="130" t="s">
        <v>588</v>
      </c>
      <c r="Q158" s="130" t="s">
        <v>589</v>
      </c>
      <c r="R158" s="130" t="s">
        <v>386</v>
      </c>
      <c r="S158" s="130" t="s">
        <v>392</v>
      </c>
      <c r="T158" s="130" t="s">
        <v>2463</v>
      </c>
      <c r="U158" s="130" t="s">
        <v>2463</v>
      </c>
      <c r="AK158" s="130" t="s">
        <v>379</v>
      </c>
      <c r="AL158" s="130" t="s">
        <v>388</v>
      </c>
      <c r="AM158" s="130" t="s">
        <v>379</v>
      </c>
      <c r="AN158" s="130" t="s">
        <v>784</v>
      </c>
      <c r="AO158" s="130" t="s">
        <v>2464</v>
      </c>
      <c r="AP158" s="130" t="s">
        <v>2465</v>
      </c>
      <c r="AQ158" s="130" t="s">
        <v>391</v>
      </c>
      <c r="AR158" s="130" t="s">
        <v>1368</v>
      </c>
      <c r="AS158" s="130" t="s">
        <v>393</v>
      </c>
      <c r="AU158" s="130" t="s">
        <v>2462</v>
      </c>
      <c r="AV158" s="130" t="s">
        <v>1162</v>
      </c>
      <c r="AW158" s="130" t="s">
        <v>2466</v>
      </c>
      <c r="AX158" s="130" t="s">
        <v>540</v>
      </c>
      <c r="AY158" s="130" t="s">
        <v>2466</v>
      </c>
      <c r="AZ158" s="130" t="s">
        <v>396</v>
      </c>
      <c r="BA158" s="130" t="s">
        <v>1354</v>
      </c>
      <c r="BB158" s="130" t="s">
        <v>398</v>
      </c>
      <c r="BC158" s="130" t="s">
        <v>629</v>
      </c>
      <c r="BD158" s="130" t="s">
        <v>1264</v>
      </c>
      <c r="BE158" s="130" t="s">
        <v>2467</v>
      </c>
      <c r="BF158" s="130" t="s">
        <v>630</v>
      </c>
      <c r="BG158" s="130" t="s">
        <v>2468</v>
      </c>
      <c r="BH158" s="130" t="s">
        <v>400</v>
      </c>
      <c r="BI158" s="130" t="s">
        <v>900</v>
      </c>
      <c r="BJ158" s="130" t="s">
        <v>404</v>
      </c>
      <c r="BK158" s="130" t="s">
        <v>663</v>
      </c>
      <c r="BL158" s="130" t="s">
        <v>408</v>
      </c>
      <c r="BM158" s="130" t="s">
        <v>1148</v>
      </c>
      <c r="BN158" s="130" t="s">
        <v>396</v>
      </c>
      <c r="BO158" s="130" t="s">
        <v>1237</v>
      </c>
      <c r="BP158" s="130" t="s">
        <v>491</v>
      </c>
      <c r="BQ158" s="130" t="s">
        <v>825</v>
      </c>
      <c r="BR158" s="130" t="s">
        <v>413</v>
      </c>
      <c r="BS158" s="130" t="s">
        <v>906</v>
      </c>
      <c r="BT158" s="130" t="s">
        <v>417</v>
      </c>
      <c r="BU158" s="130" t="s">
        <v>1518</v>
      </c>
      <c r="BV158" s="130" t="s">
        <v>641</v>
      </c>
      <c r="BW158" s="130" t="s">
        <v>1519</v>
      </c>
      <c r="BX158" s="130" t="s">
        <v>419</v>
      </c>
      <c r="BY158" s="130" t="s">
        <v>692</v>
      </c>
      <c r="BZ158" s="130" t="s">
        <v>421</v>
      </c>
      <c r="CA158" s="130" t="s">
        <v>1544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 t="s">
        <v>2280</v>
      </c>
      <c r="C159" s="130" t="s">
        <v>2469</v>
      </c>
      <c r="D159" s="130" t="s">
        <v>1470</v>
      </c>
      <c r="E159" s="130" t="s">
        <v>2470</v>
      </c>
      <c r="F159" s="130" t="s">
        <v>2471</v>
      </c>
      <c r="H159" s="130" t="s">
        <v>378</v>
      </c>
      <c r="J159" s="130" t="s">
        <v>379</v>
      </c>
      <c r="K159" s="130" t="s">
        <v>862</v>
      </c>
      <c r="L159" s="130" t="s">
        <v>2472</v>
      </c>
      <c r="M159" s="130" t="s">
        <v>2147</v>
      </c>
      <c r="N159" s="130" t="s">
        <v>379</v>
      </c>
      <c r="O159" s="130" t="s">
        <v>389</v>
      </c>
      <c r="P159" s="130" t="s">
        <v>1013</v>
      </c>
      <c r="Q159" s="130" t="s">
        <v>1014</v>
      </c>
      <c r="R159" s="130" t="s">
        <v>386</v>
      </c>
      <c r="S159" s="130" t="s">
        <v>392</v>
      </c>
      <c r="T159" s="130" t="s">
        <v>2463</v>
      </c>
      <c r="U159" s="130" t="s">
        <v>2463</v>
      </c>
      <c r="AK159" s="130" t="s">
        <v>379</v>
      </c>
      <c r="AL159" s="130" t="s">
        <v>388</v>
      </c>
      <c r="AM159" s="130" t="s">
        <v>379</v>
      </c>
      <c r="AN159" s="130" t="s">
        <v>784</v>
      </c>
      <c r="AO159" s="130" t="s">
        <v>2464</v>
      </c>
      <c r="AP159" s="130" t="s">
        <v>2465</v>
      </c>
      <c r="AQ159" s="130" t="s">
        <v>391</v>
      </c>
      <c r="AR159" s="130" t="s">
        <v>1368</v>
      </c>
      <c r="AS159" s="130" t="s">
        <v>433</v>
      </c>
      <c r="AU159" s="130" t="s">
        <v>2472</v>
      </c>
      <c r="AV159" s="130" t="s">
        <v>1162</v>
      </c>
      <c r="AW159" s="130" t="s">
        <v>991</v>
      </c>
      <c r="AX159" s="130" t="s">
        <v>540</v>
      </c>
      <c r="AY159" s="130" t="s">
        <v>991</v>
      </c>
      <c r="AZ159" s="130" t="s">
        <v>396</v>
      </c>
      <c r="BA159" s="130" t="s">
        <v>1747</v>
      </c>
      <c r="BB159" s="130" t="s">
        <v>398</v>
      </c>
      <c r="BC159" s="130" t="s">
        <v>2473</v>
      </c>
      <c r="BD159" s="130" t="s">
        <v>1264</v>
      </c>
      <c r="BE159" s="130" t="s">
        <v>2474</v>
      </c>
      <c r="BF159" s="130" t="s">
        <v>630</v>
      </c>
      <c r="BG159" s="130" t="s">
        <v>2475</v>
      </c>
      <c r="BH159" s="130" t="s">
        <v>400</v>
      </c>
      <c r="BI159" s="130" t="s">
        <v>2145</v>
      </c>
      <c r="BJ159" s="130" t="s">
        <v>404</v>
      </c>
      <c r="BK159" s="130" t="s">
        <v>1701</v>
      </c>
      <c r="BL159" s="130" t="s">
        <v>408</v>
      </c>
      <c r="BM159" s="130" t="s">
        <v>1106</v>
      </c>
      <c r="BN159" s="130" t="s">
        <v>396</v>
      </c>
      <c r="BO159" s="130" t="s">
        <v>2476</v>
      </c>
      <c r="BP159" s="130" t="s">
        <v>491</v>
      </c>
      <c r="BQ159" s="130" t="s">
        <v>1256</v>
      </c>
      <c r="BR159" s="130" t="s">
        <v>413</v>
      </c>
      <c r="BS159" s="130" t="s">
        <v>1450</v>
      </c>
      <c r="BT159" s="130" t="s">
        <v>417</v>
      </c>
      <c r="BU159" s="130" t="s">
        <v>2477</v>
      </c>
      <c r="BV159" s="130" t="s">
        <v>641</v>
      </c>
      <c r="BW159" s="130" t="s">
        <v>1558</v>
      </c>
      <c r="BX159" s="130" t="s">
        <v>419</v>
      </c>
      <c r="BY159" s="130" t="s">
        <v>2139</v>
      </c>
      <c r="BZ159" s="130" t="s">
        <v>421</v>
      </c>
      <c r="CA159" s="130" t="s">
        <v>748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 t="s">
        <v>398</v>
      </c>
      <c r="C160" s="130" t="s">
        <v>2478</v>
      </c>
      <c r="D160" s="130" t="s">
        <v>2278</v>
      </c>
      <c r="E160" s="130" t="s">
        <v>1648</v>
      </c>
      <c r="F160" s="130" t="s">
        <v>2479</v>
      </c>
      <c r="H160" s="130" t="s">
        <v>378</v>
      </c>
      <c r="J160" s="130" t="s">
        <v>379</v>
      </c>
      <c r="K160" s="130" t="s">
        <v>938</v>
      </c>
      <c r="L160" s="130" t="s">
        <v>2480</v>
      </c>
      <c r="M160" s="130" t="s">
        <v>416</v>
      </c>
      <c r="N160" s="130" t="s">
        <v>379</v>
      </c>
      <c r="O160" s="130" t="s">
        <v>393</v>
      </c>
      <c r="P160" s="130" t="s">
        <v>840</v>
      </c>
      <c r="Q160" s="130" t="s">
        <v>841</v>
      </c>
      <c r="R160" s="130" t="s">
        <v>386</v>
      </c>
      <c r="S160" s="130" t="s">
        <v>392</v>
      </c>
      <c r="T160" s="130" t="s">
        <v>2463</v>
      </c>
      <c r="U160" s="130" t="s">
        <v>2463</v>
      </c>
      <c r="AK160" s="130" t="s">
        <v>842</v>
      </c>
      <c r="AL160" s="130" t="s">
        <v>388</v>
      </c>
      <c r="AM160" s="130" t="s">
        <v>379</v>
      </c>
      <c r="AN160" s="130" t="s">
        <v>784</v>
      </c>
      <c r="AO160" s="130" t="s">
        <v>2464</v>
      </c>
      <c r="AP160" s="130" t="s">
        <v>2465</v>
      </c>
      <c r="AQ160" s="130" t="s">
        <v>391</v>
      </c>
      <c r="AR160" s="130" t="s">
        <v>1368</v>
      </c>
      <c r="AS160" s="130" t="s">
        <v>389</v>
      </c>
      <c r="AU160" s="130" t="s">
        <v>2480</v>
      </c>
      <c r="AV160" s="130" t="s">
        <v>1162</v>
      </c>
      <c r="AW160" s="130" t="s">
        <v>2381</v>
      </c>
      <c r="AX160" s="130" t="s">
        <v>540</v>
      </c>
      <c r="AY160" s="130" t="s">
        <v>2381</v>
      </c>
      <c r="AZ160" s="130" t="s">
        <v>396</v>
      </c>
      <c r="BA160" s="130" t="s">
        <v>2481</v>
      </c>
      <c r="BB160" s="130" t="s">
        <v>398</v>
      </c>
      <c r="BC160" s="130" t="s">
        <v>2482</v>
      </c>
      <c r="BD160" s="130" t="s">
        <v>1264</v>
      </c>
      <c r="BE160" s="130" t="s">
        <v>1619</v>
      </c>
      <c r="BF160" s="130" t="s">
        <v>630</v>
      </c>
      <c r="BG160" s="130" t="s">
        <v>1270</v>
      </c>
      <c r="BH160" s="130" t="s">
        <v>400</v>
      </c>
      <c r="BI160" s="130" t="s">
        <v>1321</v>
      </c>
      <c r="BJ160" s="130" t="s">
        <v>404</v>
      </c>
      <c r="BK160" s="130" t="s">
        <v>969</v>
      </c>
      <c r="BL160" s="130" t="s">
        <v>408</v>
      </c>
      <c r="BM160" s="130" t="s">
        <v>947</v>
      </c>
      <c r="BN160" s="130" t="s">
        <v>396</v>
      </c>
      <c r="BO160" s="130" t="s">
        <v>1361</v>
      </c>
      <c r="BP160" s="130" t="s">
        <v>491</v>
      </c>
      <c r="BQ160" s="130" t="s">
        <v>1063</v>
      </c>
      <c r="BR160" s="130" t="s">
        <v>413</v>
      </c>
      <c r="BS160" s="130" t="s">
        <v>1149</v>
      </c>
      <c r="BT160" s="130" t="s">
        <v>417</v>
      </c>
      <c r="BU160" s="130" t="s">
        <v>1343</v>
      </c>
      <c r="BV160" s="130" t="s">
        <v>641</v>
      </c>
      <c r="BW160" s="130" t="s">
        <v>1655</v>
      </c>
      <c r="BX160" s="130" t="s">
        <v>419</v>
      </c>
      <c r="BY160" s="130" t="s">
        <v>1637</v>
      </c>
      <c r="BZ160" s="130" t="s">
        <v>421</v>
      </c>
      <c r="CA160" s="130" t="s">
        <v>592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 t="s">
        <v>2307</v>
      </c>
      <c r="C161" s="130" t="s">
        <v>2483</v>
      </c>
      <c r="D161" s="130" t="s">
        <v>1073</v>
      </c>
      <c r="E161" s="130" t="s">
        <v>2484</v>
      </c>
      <c r="F161" s="130" t="s">
        <v>2471</v>
      </c>
      <c r="H161" s="130" t="s">
        <v>378</v>
      </c>
      <c r="J161" s="130" t="s">
        <v>379</v>
      </c>
      <c r="K161" s="130" t="s">
        <v>1191</v>
      </c>
      <c r="L161" s="130" t="s">
        <v>2485</v>
      </c>
      <c r="M161" s="130" t="s">
        <v>442</v>
      </c>
      <c r="N161" s="130" t="s">
        <v>379</v>
      </c>
      <c r="O161" s="130" t="s">
        <v>431</v>
      </c>
      <c r="P161" s="130" t="s">
        <v>432</v>
      </c>
      <c r="Q161" s="130" t="s">
        <v>432</v>
      </c>
      <c r="R161" s="130" t="s">
        <v>386</v>
      </c>
      <c r="S161" s="130" t="s">
        <v>392</v>
      </c>
      <c r="T161" s="130" t="s">
        <v>2463</v>
      </c>
      <c r="U161" s="130" t="s">
        <v>2463</v>
      </c>
      <c r="AK161" s="130" t="s">
        <v>379</v>
      </c>
      <c r="AL161" s="130" t="s">
        <v>388</v>
      </c>
      <c r="AM161" s="130" t="s">
        <v>379</v>
      </c>
      <c r="AN161" s="130" t="s">
        <v>784</v>
      </c>
      <c r="AO161" s="130" t="s">
        <v>2464</v>
      </c>
      <c r="AP161" s="130" t="s">
        <v>2465</v>
      </c>
      <c r="AQ161" s="130" t="s">
        <v>391</v>
      </c>
      <c r="AR161" s="130" t="s">
        <v>1368</v>
      </c>
      <c r="AS161" s="130" t="s">
        <v>476</v>
      </c>
      <c r="AU161" s="130" t="s">
        <v>2485</v>
      </c>
      <c r="AV161" s="130" t="s">
        <v>1162</v>
      </c>
      <c r="AW161" s="130" t="s">
        <v>2486</v>
      </c>
      <c r="AX161" s="130" t="s">
        <v>540</v>
      </c>
      <c r="AY161" s="130" t="s">
        <v>2486</v>
      </c>
      <c r="AZ161" s="130" t="s">
        <v>396</v>
      </c>
      <c r="BA161" s="130" t="s">
        <v>919</v>
      </c>
      <c r="BB161" s="130" t="s">
        <v>398</v>
      </c>
      <c r="BC161" s="130" t="s">
        <v>2487</v>
      </c>
      <c r="BD161" s="130" t="s">
        <v>1264</v>
      </c>
      <c r="BE161" s="130" t="s">
        <v>2011</v>
      </c>
      <c r="BF161" s="130" t="s">
        <v>630</v>
      </c>
      <c r="BG161" s="130" t="s">
        <v>2050</v>
      </c>
      <c r="BH161" s="130" t="s">
        <v>400</v>
      </c>
      <c r="BI161" s="130" t="s">
        <v>662</v>
      </c>
      <c r="BJ161" s="130" t="s">
        <v>404</v>
      </c>
      <c r="BK161" s="130" t="s">
        <v>459</v>
      </c>
      <c r="BL161" s="130" t="s">
        <v>408</v>
      </c>
      <c r="BM161" s="130" t="s">
        <v>2488</v>
      </c>
      <c r="BN161" s="130" t="s">
        <v>396</v>
      </c>
      <c r="BO161" s="130" t="s">
        <v>808</v>
      </c>
      <c r="BP161" s="130" t="s">
        <v>491</v>
      </c>
      <c r="BQ161" s="130" t="s">
        <v>2489</v>
      </c>
      <c r="BR161" s="130" t="s">
        <v>413</v>
      </c>
      <c r="BS161" s="130" t="s">
        <v>2490</v>
      </c>
      <c r="BT161" s="130" t="s">
        <v>417</v>
      </c>
      <c r="BU161" s="130" t="s">
        <v>1794</v>
      </c>
      <c r="BV161" s="130" t="s">
        <v>641</v>
      </c>
      <c r="BW161" s="130" t="s">
        <v>730</v>
      </c>
      <c r="BX161" s="130" t="s">
        <v>419</v>
      </c>
      <c r="BY161" s="130" t="s">
        <v>1039</v>
      </c>
      <c r="BZ161" s="130" t="s">
        <v>421</v>
      </c>
      <c r="CA161" s="130" t="s">
        <v>719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 t="s">
        <v>1330</v>
      </c>
      <c r="C162" s="130" t="s">
        <v>2491</v>
      </c>
      <c r="D162" s="130" t="s">
        <v>713</v>
      </c>
      <c r="E162" s="130" t="s">
        <v>696</v>
      </c>
      <c r="F162" s="130" t="s">
        <v>2363</v>
      </c>
      <c r="H162" s="130" t="s">
        <v>378</v>
      </c>
      <c r="J162" s="130" t="s">
        <v>379</v>
      </c>
      <c r="K162" s="130" t="s">
        <v>1232</v>
      </c>
      <c r="L162" s="130" t="s">
        <v>2492</v>
      </c>
      <c r="M162" s="130" t="s">
        <v>2493</v>
      </c>
      <c r="N162" s="130" t="s">
        <v>379</v>
      </c>
      <c r="O162" s="130" t="s">
        <v>383</v>
      </c>
      <c r="P162" s="130" t="s">
        <v>384</v>
      </c>
      <c r="Q162" s="130" t="s">
        <v>385</v>
      </c>
      <c r="R162" s="130" t="s">
        <v>386</v>
      </c>
      <c r="S162" s="130" t="s">
        <v>392</v>
      </c>
      <c r="T162" s="130" t="s">
        <v>2463</v>
      </c>
      <c r="U162" s="130" t="s">
        <v>2463</v>
      </c>
      <c r="AK162" s="130" t="s">
        <v>379</v>
      </c>
      <c r="AL162" s="130" t="s">
        <v>388</v>
      </c>
      <c r="AM162" s="130" t="s">
        <v>379</v>
      </c>
      <c r="AN162" s="130" t="s">
        <v>784</v>
      </c>
      <c r="AO162" s="130" t="s">
        <v>2464</v>
      </c>
      <c r="AP162" s="130" t="s">
        <v>2465</v>
      </c>
      <c r="AQ162" s="130" t="s">
        <v>391</v>
      </c>
      <c r="AR162" s="130" t="s">
        <v>1368</v>
      </c>
      <c r="AS162" s="130" t="s">
        <v>383</v>
      </c>
      <c r="AU162" s="130" t="s">
        <v>2492</v>
      </c>
      <c r="AV162" s="130" t="s">
        <v>1162</v>
      </c>
      <c r="AW162" s="130" t="s">
        <v>1235</v>
      </c>
      <c r="AX162" s="130" t="s">
        <v>540</v>
      </c>
      <c r="AY162" s="130" t="s">
        <v>1235</v>
      </c>
      <c r="AZ162" s="130" t="s">
        <v>396</v>
      </c>
      <c r="BA162" s="130" t="s">
        <v>761</v>
      </c>
      <c r="BB162" s="130" t="s">
        <v>398</v>
      </c>
      <c r="BC162" s="130" t="s">
        <v>1553</v>
      </c>
      <c r="BD162" s="130" t="s">
        <v>1264</v>
      </c>
      <c r="BE162" s="130" t="s">
        <v>920</v>
      </c>
      <c r="BF162" s="130" t="s">
        <v>630</v>
      </c>
      <c r="BG162" s="130" t="s">
        <v>1294</v>
      </c>
      <c r="BH162" s="130" t="s">
        <v>400</v>
      </c>
      <c r="BI162" s="130" t="s">
        <v>502</v>
      </c>
      <c r="BJ162" s="130" t="s">
        <v>404</v>
      </c>
      <c r="BK162" s="130" t="s">
        <v>1509</v>
      </c>
      <c r="BL162" s="130" t="s">
        <v>408</v>
      </c>
      <c r="BM162" s="130" t="s">
        <v>668</v>
      </c>
      <c r="BN162" s="130" t="s">
        <v>396</v>
      </c>
      <c r="BO162" s="130" t="s">
        <v>2222</v>
      </c>
      <c r="BP162" s="130" t="s">
        <v>491</v>
      </c>
      <c r="BQ162" s="130" t="s">
        <v>410</v>
      </c>
      <c r="BR162" s="130" t="s">
        <v>413</v>
      </c>
      <c r="BS162" s="130" t="s">
        <v>2494</v>
      </c>
      <c r="BT162" s="130" t="s">
        <v>417</v>
      </c>
      <c r="BU162" s="130" t="s">
        <v>788</v>
      </c>
      <c r="BV162" s="130" t="s">
        <v>641</v>
      </c>
      <c r="BW162" s="130" t="s">
        <v>952</v>
      </c>
      <c r="BX162" s="130" t="s">
        <v>419</v>
      </c>
      <c r="BY162" s="130" t="s">
        <v>549</v>
      </c>
      <c r="BZ162" s="130" t="s">
        <v>421</v>
      </c>
      <c r="CA162" s="130" t="s">
        <v>1204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 t="s">
        <v>1477</v>
      </c>
      <c r="C163" s="130" t="s">
        <v>2495</v>
      </c>
      <c r="D163" s="130" t="s">
        <v>1499</v>
      </c>
      <c r="E163" s="130" t="s">
        <v>2496</v>
      </c>
      <c r="F163" s="130" t="s">
        <v>2497</v>
      </c>
      <c r="H163" s="130" t="s">
        <v>378</v>
      </c>
      <c r="J163" s="130" t="s">
        <v>379</v>
      </c>
      <c r="K163" s="130" t="s">
        <v>916</v>
      </c>
      <c r="L163" s="130" t="s">
        <v>2498</v>
      </c>
      <c r="M163" s="130" t="s">
        <v>2228</v>
      </c>
      <c r="N163" s="130" t="s">
        <v>379</v>
      </c>
      <c r="O163" s="130" t="s">
        <v>546</v>
      </c>
      <c r="P163" s="130" t="s">
        <v>759</v>
      </c>
      <c r="Q163" s="130" t="s">
        <v>760</v>
      </c>
      <c r="R163" s="130" t="s">
        <v>386</v>
      </c>
      <c r="S163" s="130" t="s">
        <v>392</v>
      </c>
      <c r="T163" s="130" t="s">
        <v>2463</v>
      </c>
      <c r="U163" s="130" t="s">
        <v>2463</v>
      </c>
      <c r="AK163" s="130" t="s">
        <v>379</v>
      </c>
      <c r="AL163" s="130" t="s">
        <v>388</v>
      </c>
      <c r="AM163" s="130" t="s">
        <v>379</v>
      </c>
      <c r="AN163" s="130" t="s">
        <v>784</v>
      </c>
      <c r="AO163" s="130" t="s">
        <v>2464</v>
      </c>
      <c r="AP163" s="130" t="s">
        <v>2465</v>
      </c>
      <c r="AQ163" s="130" t="s">
        <v>391</v>
      </c>
      <c r="AR163" s="130" t="s">
        <v>1368</v>
      </c>
      <c r="AS163" s="130" t="s">
        <v>522</v>
      </c>
      <c r="AU163" s="130" t="s">
        <v>2498</v>
      </c>
      <c r="AV163" s="130" t="s">
        <v>1162</v>
      </c>
      <c r="AW163" s="130" t="s">
        <v>2499</v>
      </c>
      <c r="AX163" s="130" t="s">
        <v>540</v>
      </c>
      <c r="AY163" s="130" t="s">
        <v>2499</v>
      </c>
      <c r="AZ163" s="130" t="s">
        <v>396</v>
      </c>
      <c r="BA163" s="130" t="s">
        <v>2257</v>
      </c>
      <c r="BB163" s="130" t="s">
        <v>398</v>
      </c>
      <c r="BC163" s="130" t="s">
        <v>1712</v>
      </c>
      <c r="BD163" s="130" t="s">
        <v>1264</v>
      </c>
      <c r="BE163" s="130" t="s">
        <v>1338</v>
      </c>
      <c r="BF163" s="130" t="s">
        <v>630</v>
      </c>
      <c r="BG163" s="130" t="s">
        <v>634</v>
      </c>
      <c r="BH163" s="130" t="s">
        <v>400</v>
      </c>
      <c r="BI163" s="130" t="s">
        <v>479</v>
      </c>
      <c r="BJ163" s="130" t="s">
        <v>404</v>
      </c>
      <c r="BK163" s="130" t="s">
        <v>2500</v>
      </c>
      <c r="BL163" s="130" t="s">
        <v>408</v>
      </c>
      <c r="BM163" s="130" t="s">
        <v>2501</v>
      </c>
      <c r="BN163" s="130" t="s">
        <v>396</v>
      </c>
      <c r="BO163" s="130" t="s">
        <v>1149</v>
      </c>
      <c r="BP163" s="130" t="s">
        <v>491</v>
      </c>
      <c r="BQ163" s="130" t="s">
        <v>2502</v>
      </c>
      <c r="BR163" s="130" t="s">
        <v>413</v>
      </c>
      <c r="BS163" s="130" t="s">
        <v>909</v>
      </c>
      <c r="BT163" s="130" t="s">
        <v>417</v>
      </c>
      <c r="BU163" s="130" t="s">
        <v>1276</v>
      </c>
      <c r="BV163" s="130" t="s">
        <v>641</v>
      </c>
      <c r="BW163" s="130" t="s">
        <v>565</v>
      </c>
      <c r="BX163" s="130" t="s">
        <v>419</v>
      </c>
      <c r="BY163" s="130" t="s">
        <v>1204</v>
      </c>
      <c r="BZ163" s="130" t="s">
        <v>421</v>
      </c>
      <c r="CA163" s="130" t="s">
        <v>2155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 t="s">
        <v>2331</v>
      </c>
      <c r="C164" s="130" t="s">
        <v>2503</v>
      </c>
      <c r="D164" s="130" t="s">
        <v>2410</v>
      </c>
      <c r="E164" s="130" t="s">
        <v>1212</v>
      </c>
      <c r="F164" s="130" t="s">
        <v>2504</v>
      </c>
      <c r="H164" s="130" t="s">
        <v>378</v>
      </c>
      <c r="J164" s="130" t="s">
        <v>379</v>
      </c>
      <c r="K164" s="130" t="s">
        <v>963</v>
      </c>
      <c r="L164" s="130" t="s">
        <v>2505</v>
      </c>
      <c r="M164" s="130" t="s">
        <v>2506</v>
      </c>
      <c r="N164" s="130" t="s">
        <v>379</v>
      </c>
      <c r="O164" s="130" t="s">
        <v>546</v>
      </c>
      <c r="P164" s="130" t="s">
        <v>759</v>
      </c>
      <c r="Q164" s="130" t="s">
        <v>760</v>
      </c>
      <c r="R164" s="130" t="s">
        <v>386</v>
      </c>
      <c r="S164" s="130" t="s">
        <v>392</v>
      </c>
      <c r="T164" s="130" t="s">
        <v>2463</v>
      </c>
      <c r="U164" s="130" t="s">
        <v>2463</v>
      </c>
      <c r="AK164" s="130" t="s">
        <v>379</v>
      </c>
      <c r="AL164" s="130" t="s">
        <v>388</v>
      </c>
      <c r="AM164" s="130" t="s">
        <v>379</v>
      </c>
      <c r="AN164" s="130" t="s">
        <v>784</v>
      </c>
      <c r="AO164" s="130" t="s">
        <v>2464</v>
      </c>
      <c r="AP164" s="130" t="s">
        <v>2465</v>
      </c>
      <c r="AQ164" s="130" t="s">
        <v>391</v>
      </c>
      <c r="AR164" s="130" t="s">
        <v>1368</v>
      </c>
      <c r="AS164" s="130" t="s">
        <v>546</v>
      </c>
      <c r="AU164" s="130" t="s">
        <v>2505</v>
      </c>
      <c r="AV164" s="130" t="s">
        <v>1162</v>
      </c>
      <c r="AW164" s="130" t="s">
        <v>1081</v>
      </c>
      <c r="AX164" s="130" t="s">
        <v>540</v>
      </c>
      <c r="AY164" s="130" t="s">
        <v>1081</v>
      </c>
      <c r="AZ164" s="130" t="s">
        <v>396</v>
      </c>
      <c r="BA164" s="130" t="s">
        <v>1268</v>
      </c>
      <c r="BB164" s="130" t="s">
        <v>398</v>
      </c>
      <c r="BC164" s="130" t="s">
        <v>1169</v>
      </c>
      <c r="BD164" s="130" t="s">
        <v>1264</v>
      </c>
      <c r="BE164" s="130" t="s">
        <v>805</v>
      </c>
      <c r="BF164" s="130" t="s">
        <v>630</v>
      </c>
      <c r="BG164" s="130" t="s">
        <v>2507</v>
      </c>
      <c r="BH164" s="130" t="s">
        <v>400</v>
      </c>
      <c r="BI164" s="130" t="s">
        <v>2014</v>
      </c>
      <c r="BJ164" s="130" t="s">
        <v>404</v>
      </c>
      <c r="BK164" s="130" t="s">
        <v>948</v>
      </c>
      <c r="BL164" s="130" t="s">
        <v>408</v>
      </c>
      <c r="BM164" s="130" t="s">
        <v>706</v>
      </c>
      <c r="BN164" s="130" t="s">
        <v>396</v>
      </c>
      <c r="BO164" s="130" t="s">
        <v>2490</v>
      </c>
      <c r="BP164" s="130" t="s">
        <v>491</v>
      </c>
      <c r="BQ164" s="130" t="s">
        <v>747</v>
      </c>
      <c r="BR164" s="130" t="s">
        <v>413</v>
      </c>
      <c r="BS164" s="130" t="s">
        <v>2132</v>
      </c>
      <c r="BT164" s="130" t="s">
        <v>417</v>
      </c>
      <c r="BU164" s="130" t="s">
        <v>1383</v>
      </c>
      <c r="BV164" s="130" t="s">
        <v>641</v>
      </c>
      <c r="BW164" s="130" t="s">
        <v>528</v>
      </c>
      <c r="BX164" s="130" t="s">
        <v>419</v>
      </c>
      <c r="BY164" s="130" t="s">
        <v>933</v>
      </c>
      <c r="BZ164" s="130" t="s">
        <v>421</v>
      </c>
      <c r="CA164" s="130" t="s">
        <v>2156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 t="s">
        <v>876</v>
      </c>
      <c r="C165" s="130" t="s">
        <v>2508</v>
      </c>
      <c r="D165" s="130" t="s">
        <v>1927</v>
      </c>
      <c r="E165" s="130" t="s">
        <v>2509</v>
      </c>
      <c r="F165" s="130" t="s">
        <v>2510</v>
      </c>
      <c r="H165" s="130" t="s">
        <v>378</v>
      </c>
      <c r="J165" s="130" t="s">
        <v>379</v>
      </c>
      <c r="K165" s="130" t="s">
        <v>810</v>
      </c>
      <c r="L165" s="130" t="s">
        <v>2511</v>
      </c>
      <c r="M165" s="130" t="s">
        <v>2512</v>
      </c>
      <c r="N165" s="130" t="s">
        <v>379</v>
      </c>
      <c r="O165" s="130" t="s">
        <v>393</v>
      </c>
      <c r="P165" s="130" t="s">
        <v>840</v>
      </c>
      <c r="Q165" s="130" t="s">
        <v>841</v>
      </c>
      <c r="R165" s="130" t="s">
        <v>386</v>
      </c>
      <c r="S165" s="130" t="s">
        <v>392</v>
      </c>
      <c r="T165" s="130" t="s">
        <v>2463</v>
      </c>
      <c r="U165" s="130" t="s">
        <v>2463</v>
      </c>
      <c r="AK165" s="130" t="s">
        <v>379</v>
      </c>
      <c r="AL165" s="130" t="s">
        <v>388</v>
      </c>
      <c r="AM165" s="130" t="s">
        <v>379</v>
      </c>
      <c r="AN165" s="130" t="s">
        <v>784</v>
      </c>
      <c r="AO165" s="130" t="s">
        <v>2464</v>
      </c>
      <c r="AP165" s="130" t="s">
        <v>2465</v>
      </c>
      <c r="AQ165" s="130" t="s">
        <v>391</v>
      </c>
      <c r="AR165" s="130" t="s">
        <v>1368</v>
      </c>
      <c r="AS165" s="130" t="s">
        <v>784</v>
      </c>
      <c r="AU165" s="130" t="s">
        <v>2511</v>
      </c>
      <c r="AV165" s="130" t="s">
        <v>1162</v>
      </c>
      <c r="AW165" s="130" t="s">
        <v>1392</v>
      </c>
      <c r="AX165" s="130" t="s">
        <v>540</v>
      </c>
      <c r="AY165" s="130" t="s">
        <v>1392</v>
      </c>
      <c r="AZ165" s="130" t="s">
        <v>396</v>
      </c>
      <c r="BA165" s="130" t="s">
        <v>2513</v>
      </c>
      <c r="BB165" s="130" t="s">
        <v>398</v>
      </c>
      <c r="BC165" s="130" t="s">
        <v>1652</v>
      </c>
      <c r="BD165" s="130" t="s">
        <v>1264</v>
      </c>
      <c r="BE165" s="130" t="s">
        <v>2514</v>
      </c>
      <c r="BF165" s="130" t="s">
        <v>630</v>
      </c>
      <c r="BG165" s="130" t="s">
        <v>744</v>
      </c>
      <c r="BH165" s="130" t="s">
        <v>400</v>
      </c>
      <c r="BI165" s="130" t="s">
        <v>2146</v>
      </c>
      <c r="BJ165" s="130" t="s">
        <v>404</v>
      </c>
      <c r="BK165" s="130" t="s">
        <v>2008</v>
      </c>
      <c r="BL165" s="130" t="s">
        <v>408</v>
      </c>
      <c r="BM165" s="130" t="s">
        <v>2027</v>
      </c>
      <c r="BN165" s="130" t="s">
        <v>396</v>
      </c>
      <c r="BO165" s="130" t="s">
        <v>2515</v>
      </c>
      <c r="BP165" s="130" t="s">
        <v>491</v>
      </c>
      <c r="BQ165" s="130" t="s">
        <v>1363</v>
      </c>
      <c r="BR165" s="130" t="s">
        <v>413</v>
      </c>
      <c r="BS165" s="130" t="s">
        <v>1570</v>
      </c>
      <c r="BT165" s="130" t="s">
        <v>417</v>
      </c>
      <c r="BU165" s="130" t="s">
        <v>2516</v>
      </c>
      <c r="BV165" s="130" t="s">
        <v>641</v>
      </c>
      <c r="BW165" s="130" t="s">
        <v>2517</v>
      </c>
      <c r="BX165" s="130" t="s">
        <v>419</v>
      </c>
      <c r="BY165" s="130" t="s">
        <v>1262</v>
      </c>
      <c r="BZ165" s="130" t="s">
        <v>421</v>
      </c>
      <c r="CA165" s="130" t="s">
        <v>1133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 t="s">
        <v>2037</v>
      </c>
      <c r="C166" s="130" t="s">
        <v>2518</v>
      </c>
      <c r="D166" s="130" t="s">
        <v>2115</v>
      </c>
      <c r="E166" s="130" t="s">
        <v>2519</v>
      </c>
      <c r="F166" s="130" t="s">
        <v>2520</v>
      </c>
      <c r="H166" s="130" t="s">
        <v>378</v>
      </c>
      <c r="J166" s="130" t="s">
        <v>379</v>
      </c>
      <c r="K166" s="130" t="s">
        <v>1078</v>
      </c>
      <c r="L166" s="130" t="s">
        <v>2521</v>
      </c>
      <c r="M166" s="130" t="s">
        <v>422</v>
      </c>
      <c r="N166" s="130" t="s">
        <v>379</v>
      </c>
      <c r="O166" s="130" t="s">
        <v>618</v>
      </c>
      <c r="P166" s="130" t="s">
        <v>1695</v>
      </c>
      <c r="Q166" s="130" t="s">
        <v>1696</v>
      </c>
      <c r="R166" s="130" t="s">
        <v>1580</v>
      </c>
      <c r="S166" s="130" t="s">
        <v>392</v>
      </c>
      <c r="T166" s="130" t="s">
        <v>2463</v>
      </c>
      <c r="U166" s="130" t="s">
        <v>2463</v>
      </c>
      <c r="AK166" s="130" t="s">
        <v>379</v>
      </c>
      <c r="AL166" s="130" t="s">
        <v>388</v>
      </c>
      <c r="AM166" s="130" t="s">
        <v>379</v>
      </c>
      <c r="AN166" s="130" t="s">
        <v>784</v>
      </c>
      <c r="AO166" s="130" t="s">
        <v>2464</v>
      </c>
      <c r="AP166" s="130" t="s">
        <v>2465</v>
      </c>
      <c r="AQ166" s="130" t="s">
        <v>391</v>
      </c>
      <c r="AR166" s="130" t="s">
        <v>1368</v>
      </c>
      <c r="AS166" s="130" t="s">
        <v>653</v>
      </c>
      <c r="AU166" s="130" t="s">
        <v>2521</v>
      </c>
      <c r="AV166" s="130" t="s">
        <v>1162</v>
      </c>
      <c r="AW166" s="130" t="s">
        <v>1617</v>
      </c>
      <c r="AX166" s="130" t="s">
        <v>540</v>
      </c>
      <c r="AY166" s="130" t="s">
        <v>1617</v>
      </c>
      <c r="AZ166" s="130" t="s">
        <v>396</v>
      </c>
      <c r="BA166" s="130" t="s">
        <v>453</v>
      </c>
      <c r="BB166" s="130" t="s">
        <v>398</v>
      </c>
      <c r="BC166" s="130" t="s">
        <v>501</v>
      </c>
      <c r="BD166" s="130" t="s">
        <v>1264</v>
      </c>
      <c r="BE166" s="130" t="s">
        <v>2114</v>
      </c>
      <c r="BF166" s="130" t="s">
        <v>630</v>
      </c>
      <c r="BG166" s="130" t="s">
        <v>2025</v>
      </c>
      <c r="BH166" s="130" t="s">
        <v>400</v>
      </c>
      <c r="BI166" s="130" t="s">
        <v>2522</v>
      </c>
      <c r="BJ166" s="130" t="s">
        <v>404</v>
      </c>
      <c r="BK166" s="130" t="s">
        <v>568</v>
      </c>
      <c r="BL166" s="130" t="s">
        <v>408</v>
      </c>
      <c r="BM166" s="130" t="s">
        <v>2523</v>
      </c>
      <c r="BN166" s="130" t="s">
        <v>396</v>
      </c>
      <c r="BO166" s="130" t="s">
        <v>1434</v>
      </c>
      <c r="BP166" s="130" t="s">
        <v>491</v>
      </c>
      <c r="BQ166" s="130" t="s">
        <v>1259</v>
      </c>
      <c r="BR166" s="130" t="s">
        <v>413</v>
      </c>
      <c r="BS166" s="130" t="s">
        <v>1570</v>
      </c>
      <c r="BT166" s="130" t="s">
        <v>417</v>
      </c>
      <c r="BU166" s="130" t="s">
        <v>1277</v>
      </c>
      <c r="BV166" s="130" t="s">
        <v>641</v>
      </c>
      <c r="BW166" s="130" t="s">
        <v>1204</v>
      </c>
      <c r="BX166" s="130" t="s">
        <v>419</v>
      </c>
      <c r="BY166" s="130" t="s">
        <v>2524</v>
      </c>
      <c r="BZ166" s="130" t="s">
        <v>421</v>
      </c>
      <c r="CA166" s="130" t="s">
        <v>2525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 t="s">
        <v>2526</v>
      </c>
      <c r="C167" s="130" t="s">
        <v>2527</v>
      </c>
      <c r="D167" s="130" t="s">
        <v>2528</v>
      </c>
      <c r="E167" s="130" t="s">
        <v>2529</v>
      </c>
      <c r="F167" s="130" t="s">
        <v>2530</v>
      </c>
      <c r="H167" s="130" t="s">
        <v>378</v>
      </c>
      <c r="J167" s="130" t="s">
        <v>379</v>
      </c>
      <c r="K167" s="130" t="s">
        <v>988</v>
      </c>
      <c r="L167" s="130" t="s">
        <v>2531</v>
      </c>
      <c r="M167" s="130" t="s">
        <v>1022</v>
      </c>
      <c r="N167" s="130" t="s">
        <v>379</v>
      </c>
      <c r="O167" s="130" t="s">
        <v>383</v>
      </c>
      <c r="P167" s="130" t="s">
        <v>384</v>
      </c>
      <c r="Q167" s="130" t="s">
        <v>385</v>
      </c>
      <c r="R167" s="130" t="s">
        <v>386</v>
      </c>
      <c r="S167" s="130" t="s">
        <v>392</v>
      </c>
      <c r="T167" s="130" t="s">
        <v>2463</v>
      </c>
      <c r="U167" s="130" t="s">
        <v>2463</v>
      </c>
      <c r="AK167" s="130" t="s">
        <v>379</v>
      </c>
      <c r="AL167" s="130" t="s">
        <v>388</v>
      </c>
      <c r="AM167" s="130" t="s">
        <v>379</v>
      </c>
      <c r="AN167" s="130" t="s">
        <v>784</v>
      </c>
      <c r="AO167" s="130" t="s">
        <v>2464</v>
      </c>
      <c r="AP167" s="130" t="s">
        <v>2465</v>
      </c>
      <c r="AQ167" s="130" t="s">
        <v>391</v>
      </c>
      <c r="AR167" s="130" t="s">
        <v>1368</v>
      </c>
      <c r="AS167" s="130" t="s">
        <v>618</v>
      </c>
      <c r="AU167" s="130" t="s">
        <v>2531</v>
      </c>
      <c r="AV167" s="130" t="s">
        <v>1162</v>
      </c>
      <c r="AW167" s="130" t="s">
        <v>2048</v>
      </c>
      <c r="AX167" s="130" t="s">
        <v>540</v>
      </c>
      <c r="AY167" s="130" t="s">
        <v>2048</v>
      </c>
      <c r="AZ167" s="130" t="s">
        <v>396</v>
      </c>
      <c r="BA167" s="130" t="s">
        <v>680</v>
      </c>
      <c r="BB167" s="130" t="s">
        <v>398</v>
      </c>
      <c r="BC167" s="130" t="s">
        <v>968</v>
      </c>
      <c r="BD167" s="130" t="s">
        <v>1264</v>
      </c>
      <c r="BE167" s="130" t="s">
        <v>683</v>
      </c>
      <c r="BF167" s="130" t="s">
        <v>630</v>
      </c>
      <c r="BG167" s="130" t="s">
        <v>1396</v>
      </c>
      <c r="BH167" s="130" t="s">
        <v>400</v>
      </c>
      <c r="BI167" s="130" t="s">
        <v>1781</v>
      </c>
      <c r="BJ167" s="130" t="s">
        <v>404</v>
      </c>
      <c r="BK167" s="130" t="s">
        <v>947</v>
      </c>
      <c r="BL167" s="130" t="s">
        <v>408</v>
      </c>
      <c r="BM167" s="130" t="s">
        <v>1416</v>
      </c>
      <c r="BN167" s="130" t="s">
        <v>396</v>
      </c>
      <c r="BO167" s="130" t="s">
        <v>2477</v>
      </c>
      <c r="BP167" s="130" t="s">
        <v>491</v>
      </c>
      <c r="BQ167" s="130" t="s">
        <v>790</v>
      </c>
      <c r="BR167" s="130" t="s">
        <v>413</v>
      </c>
      <c r="BS167" s="130" t="s">
        <v>1546</v>
      </c>
      <c r="BT167" s="130" t="s">
        <v>417</v>
      </c>
      <c r="BU167" s="130" t="s">
        <v>933</v>
      </c>
      <c r="BV167" s="130" t="s">
        <v>641</v>
      </c>
      <c r="BW167" s="130" t="s">
        <v>974</v>
      </c>
      <c r="BX167" s="130" t="s">
        <v>419</v>
      </c>
      <c r="BY167" s="130" t="s">
        <v>957</v>
      </c>
      <c r="BZ167" s="130" t="s">
        <v>421</v>
      </c>
      <c r="CA167" s="130" t="s">
        <v>1066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 t="s">
        <v>2532</v>
      </c>
      <c r="C168" s="130" t="s">
        <v>2533</v>
      </c>
      <c r="D168" s="130" t="s">
        <v>2534</v>
      </c>
      <c r="E168" s="130" t="s">
        <v>1189</v>
      </c>
      <c r="F168" s="130" t="s">
        <v>2535</v>
      </c>
      <c r="H168" s="130" t="s">
        <v>378</v>
      </c>
      <c r="J168" s="130" t="s">
        <v>379</v>
      </c>
      <c r="K168" s="130" t="s">
        <v>895</v>
      </c>
      <c r="L168" s="130" t="s">
        <v>2536</v>
      </c>
      <c r="M168" s="130" t="s">
        <v>2537</v>
      </c>
      <c r="N168" s="130" t="s">
        <v>379</v>
      </c>
      <c r="O168" s="130" t="s">
        <v>476</v>
      </c>
      <c r="P168" s="130" t="s">
        <v>588</v>
      </c>
      <c r="Q168" s="130" t="s">
        <v>589</v>
      </c>
      <c r="R168" s="130" t="s">
        <v>386</v>
      </c>
      <c r="S168" s="130" t="s">
        <v>392</v>
      </c>
      <c r="T168" s="130" t="s">
        <v>2463</v>
      </c>
      <c r="U168" s="130" t="s">
        <v>2463</v>
      </c>
      <c r="AK168" s="130" t="s">
        <v>379</v>
      </c>
      <c r="AL168" s="130" t="s">
        <v>388</v>
      </c>
      <c r="AM168" s="130" t="s">
        <v>379</v>
      </c>
      <c r="AN168" s="130" t="s">
        <v>784</v>
      </c>
      <c r="AO168" s="130" t="s">
        <v>2464</v>
      </c>
      <c r="AP168" s="130" t="s">
        <v>2465</v>
      </c>
      <c r="AQ168" s="130" t="s">
        <v>391</v>
      </c>
      <c r="AR168" s="130" t="s">
        <v>1368</v>
      </c>
      <c r="AS168" s="130" t="s">
        <v>431</v>
      </c>
      <c r="AU168" s="130" t="s">
        <v>2536</v>
      </c>
      <c r="AV168" s="130" t="s">
        <v>1162</v>
      </c>
      <c r="AW168" s="130" t="s">
        <v>1779</v>
      </c>
      <c r="AX168" s="130" t="s">
        <v>540</v>
      </c>
      <c r="AY168" s="130" t="s">
        <v>1779</v>
      </c>
      <c r="AZ168" s="130" t="s">
        <v>396</v>
      </c>
      <c r="BA168" s="130" t="s">
        <v>1446</v>
      </c>
      <c r="BB168" s="130" t="s">
        <v>398</v>
      </c>
      <c r="BC168" s="130" t="s">
        <v>2538</v>
      </c>
      <c r="BD168" s="130" t="s">
        <v>1264</v>
      </c>
      <c r="BE168" s="130" t="s">
        <v>2122</v>
      </c>
      <c r="BF168" s="130" t="s">
        <v>630</v>
      </c>
      <c r="BG168" s="130" t="s">
        <v>686</v>
      </c>
      <c r="BH168" s="130" t="s">
        <v>400</v>
      </c>
      <c r="BI168" s="130" t="s">
        <v>2539</v>
      </c>
      <c r="BJ168" s="130" t="s">
        <v>404</v>
      </c>
      <c r="BK168" s="130" t="s">
        <v>769</v>
      </c>
      <c r="BL168" s="130" t="s">
        <v>408</v>
      </c>
      <c r="BM168" s="130" t="s">
        <v>910</v>
      </c>
      <c r="BN168" s="130" t="s">
        <v>396</v>
      </c>
      <c r="BO168" s="130" t="s">
        <v>789</v>
      </c>
      <c r="BP168" s="130" t="s">
        <v>491</v>
      </c>
      <c r="BQ168" s="130" t="s">
        <v>1384</v>
      </c>
      <c r="BR168" s="130" t="s">
        <v>413</v>
      </c>
      <c r="BS168" s="130" t="s">
        <v>2524</v>
      </c>
      <c r="BT168" s="130" t="s">
        <v>417</v>
      </c>
      <c r="BU168" s="130" t="s">
        <v>1280</v>
      </c>
      <c r="BV168" s="130" t="s">
        <v>641</v>
      </c>
      <c r="BW168" s="130" t="s">
        <v>1021</v>
      </c>
      <c r="BX168" s="130" t="s">
        <v>419</v>
      </c>
      <c r="BY168" s="130" t="s">
        <v>1435</v>
      </c>
      <c r="BZ168" s="130" t="s">
        <v>421</v>
      </c>
      <c r="CA168" s="130" t="s">
        <v>487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 t="s">
        <v>2540</v>
      </c>
      <c r="C169" s="130" t="s">
        <v>2541</v>
      </c>
      <c r="D169" s="130" t="s">
        <v>623</v>
      </c>
      <c r="E169" s="130" t="s">
        <v>2542</v>
      </c>
      <c r="F169" s="130" t="s">
        <v>2543</v>
      </c>
      <c r="H169" s="130" t="s">
        <v>378</v>
      </c>
      <c r="J169" s="130" t="s">
        <v>379</v>
      </c>
      <c r="K169" s="130" t="s">
        <v>1165</v>
      </c>
      <c r="L169" s="130" t="s">
        <v>2544</v>
      </c>
      <c r="M169" s="130" t="s">
        <v>1004</v>
      </c>
      <c r="N169" s="130" t="s">
        <v>379</v>
      </c>
      <c r="O169" s="130" t="s">
        <v>431</v>
      </c>
      <c r="P169" s="130" t="s">
        <v>432</v>
      </c>
      <c r="Q169" s="130" t="s">
        <v>432</v>
      </c>
      <c r="R169" s="130" t="s">
        <v>386</v>
      </c>
      <c r="S169" s="130" t="s">
        <v>392</v>
      </c>
      <c r="T169" s="130" t="s">
        <v>2463</v>
      </c>
      <c r="U169" s="130" t="s">
        <v>2463</v>
      </c>
      <c r="AK169" s="130" t="s">
        <v>379</v>
      </c>
      <c r="AL169" s="130" t="s">
        <v>388</v>
      </c>
      <c r="AM169" s="130" t="s">
        <v>379</v>
      </c>
      <c r="AN169" s="130" t="s">
        <v>784</v>
      </c>
      <c r="AO169" s="130" t="s">
        <v>2464</v>
      </c>
      <c r="AP169" s="130" t="s">
        <v>2465</v>
      </c>
      <c r="AQ169" s="130" t="s">
        <v>391</v>
      </c>
      <c r="AR169" s="130" t="s">
        <v>1368</v>
      </c>
      <c r="AS169" s="130" t="s">
        <v>308</v>
      </c>
      <c r="AU169" s="130" t="s">
        <v>2544</v>
      </c>
      <c r="AV169" s="130" t="s">
        <v>1162</v>
      </c>
      <c r="AW169" s="130" t="s">
        <v>1748</v>
      </c>
      <c r="AX169" s="130" t="s">
        <v>540</v>
      </c>
      <c r="AY169" s="130" t="s">
        <v>1748</v>
      </c>
      <c r="AZ169" s="130" t="s">
        <v>396</v>
      </c>
      <c r="BA169" s="130" t="s">
        <v>2545</v>
      </c>
      <c r="BB169" s="130" t="s">
        <v>398</v>
      </c>
      <c r="BC169" s="130" t="s">
        <v>2546</v>
      </c>
      <c r="BD169" s="130" t="s">
        <v>1264</v>
      </c>
      <c r="BE169" s="130" t="s">
        <v>548</v>
      </c>
      <c r="BF169" s="130" t="s">
        <v>630</v>
      </c>
      <c r="BG169" s="130" t="s">
        <v>2091</v>
      </c>
      <c r="BH169" s="130" t="s">
        <v>400</v>
      </c>
      <c r="BI169" s="130" t="s">
        <v>1063</v>
      </c>
      <c r="BJ169" s="130" t="s">
        <v>404</v>
      </c>
      <c r="BK169" s="130" t="s">
        <v>1738</v>
      </c>
      <c r="BL169" s="130" t="s">
        <v>408</v>
      </c>
      <c r="BM169" s="130" t="s">
        <v>2228</v>
      </c>
      <c r="BN169" s="130" t="s">
        <v>396</v>
      </c>
      <c r="BO169" s="130" t="s">
        <v>2506</v>
      </c>
      <c r="BP169" s="130" t="s">
        <v>491</v>
      </c>
      <c r="BQ169" s="130" t="s">
        <v>2547</v>
      </c>
      <c r="BR169" s="130" t="s">
        <v>413</v>
      </c>
      <c r="BS169" s="130" t="s">
        <v>1022</v>
      </c>
      <c r="BT169" s="130" t="s">
        <v>417</v>
      </c>
      <c r="BU169" s="130" t="s">
        <v>571</v>
      </c>
      <c r="BV169" s="130" t="s">
        <v>641</v>
      </c>
      <c r="BW169" s="130" t="s">
        <v>2548</v>
      </c>
      <c r="BX169" s="130" t="s">
        <v>419</v>
      </c>
      <c r="BY169" s="130" t="s">
        <v>1111</v>
      </c>
      <c r="BZ169" s="130" t="s">
        <v>421</v>
      </c>
      <c r="CA169" s="130" t="s">
        <v>1045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 t="s">
        <v>2164</v>
      </c>
      <c r="C170" s="130" t="s">
        <v>2549</v>
      </c>
      <c r="D170" s="130" t="s">
        <v>653</v>
      </c>
      <c r="E170" s="130" t="s">
        <v>2550</v>
      </c>
      <c r="F170" s="130" t="s">
        <v>2551</v>
      </c>
      <c r="H170" s="130" t="s">
        <v>378</v>
      </c>
      <c r="J170" s="130" t="s">
        <v>379</v>
      </c>
      <c r="K170" s="130" t="s">
        <v>1191</v>
      </c>
      <c r="L170" s="130" t="s">
        <v>2552</v>
      </c>
      <c r="M170" s="130" t="s">
        <v>820</v>
      </c>
      <c r="N170" s="130" t="s">
        <v>379</v>
      </c>
      <c r="O170" s="130" t="s">
        <v>476</v>
      </c>
      <c r="P170" s="130" t="s">
        <v>588</v>
      </c>
      <c r="Q170" s="130" t="s">
        <v>589</v>
      </c>
      <c r="R170" s="130" t="s">
        <v>386</v>
      </c>
      <c r="S170" s="130" t="s">
        <v>392</v>
      </c>
      <c r="T170" s="130" t="s">
        <v>2463</v>
      </c>
      <c r="U170" s="130" t="s">
        <v>2463</v>
      </c>
      <c r="AK170" s="130" t="s">
        <v>379</v>
      </c>
      <c r="AL170" s="130" t="s">
        <v>388</v>
      </c>
      <c r="AM170" s="130" t="s">
        <v>379</v>
      </c>
      <c r="AN170" s="130" t="s">
        <v>784</v>
      </c>
      <c r="AO170" s="130" t="s">
        <v>2464</v>
      </c>
      <c r="AP170" s="130" t="s">
        <v>2465</v>
      </c>
      <c r="AQ170" s="130" t="s">
        <v>391</v>
      </c>
      <c r="AR170" s="130" t="s">
        <v>1368</v>
      </c>
      <c r="AS170" s="130" t="s">
        <v>1146</v>
      </c>
      <c r="AU170" s="130" t="s">
        <v>2552</v>
      </c>
      <c r="AV170" s="130" t="s">
        <v>1162</v>
      </c>
      <c r="AW170" s="130" t="s">
        <v>1806</v>
      </c>
      <c r="AX170" s="130" t="s">
        <v>540</v>
      </c>
      <c r="AY170" s="130" t="s">
        <v>1806</v>
      </c>
      <c r="AZ170" s="130" t="s">
        <v>396</v>
      </c>
      <c r="BA170" s="130" t="s">
        <v>2287</v>
      </c>
      <c r="BB170" s="130" t="s">
        <v>398</v>
      </c>
      <c r="BC170" s="130" t="s">
        <v>2553</v>
      </c>
      <c r="BD170" s="130" t="s">
        <v>1264</v>
      </c>
      <c r="BE170" s="130" t="s">
        <v>1397</v>
      </c>
      <c r="BF170" s="130" t="s">
        <v>630</v>
      </c>
      <c r="BG170" s="130" t="s">
        <v>925</v>
      </c>
      <c r="BH170" s="130" t="s">
        <v>400</v>
      </c>
      <c r="BI170" s="130" t="s">
        <v>1715</v>
      </c>
      <c r="BJ170" s="130" t="s">
        <v>404</v>
      </c>
      <c r="BK170" s="130" t="s">
        <v>751</v>
      </c>
      <c r="BL170" s="130" t="s">
        <v>408</v>
      </c>
      <c r="BM170" s="130" t="s">
        <v>1088</v>
      </c>
      <c r="BN170" s="130" t="s">
        <v>396</v>
      </c>
      <c r="BO170" s="130" t="s">
        <v>508</v>
      </c>
      <c r="BP170" s="130" t="s">
        <v>491</v>
      </c>
      <c r="BQ170" s="130" t="s">
        <v>1456</v>
      </c>
      <c r="BR170" s="130" t="s">
        <v>413</v>
      </c>
      <c r="BS170" s="130" t="s">
        <v>1072</v>
      </c>
      <c r="BT170" s="130" t="s">
        <v>417</v>
      </c>
      <c r="BU170" s="130" t="s">
        <v>2554</v>
      </c>
      <c r="BV170" s="130" t="s">
        <v>641</v>
      </c>
      <c r="BW170" s="130" t="s">
        <v>2555</v>
      </c>
      <c r="BX170" s="130" t="s">
        <v>419</v>
      </c>
      <c r="BY170" s="130" t="s">
        <v>2556</v>
      </c>
      <c r="BZ170" s="130" t="s">
        <v>421</v>
      </c>
      <c r="CA170" s="130" t="s">
        <v>2225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 t="s">
        <v>2329</v>
      </c>
      <c r="C171" s="130" t="s">
        <v>2557</v>
      </c>
      <c r="D171" s="130" t="s">
        <v>1315</v>
      </c>
      <c r="E171" s="130" t="s">
        <v>2233</v>
      </c>
      <c r="F171" s="130" t="s">
        <v>2558</v>
      </c>
      <c r="H171" s="130" t="s">
        <v>378</v>
      </c>
      <c r="J171" s="130" t="s">
        <v>379</v>
      </c>
      <c r="K171" s="130" t="s">
        <v>1124</v>
      </c>
      <c r="L171" s="130" t="s">
        <v>2559</v>
      </c>
      <c r="M171" s="130" t="s">
        <v>2560</v>
      </c>
      <c r="N171" s="130" t="s">
        <v>379</v>
      </c>
      <c r="O171" s="130" t="s">
        <v>431</v>
      </c>
      <c r="P171" s="130" t="s">
        <v>432</v>
      </c>
      <c r="Q171" s="130" t="s">
        <v>432</v>
      </c>
      <c r="R171" s="130" t="s">
        <v>386</v>
      </c>
      <c r="S171" s="130" t="s">
        <v>392</v>
      </c>
      <c r="T171" s="130" t="s">
        <v>2463</v>
      </c>
      <c r="U171" s="130" t="s">
        <v>2463</v>
      </c>
      <c r="AK171" s="130" t="s">
        <v>379</v>
      </c>
      <c r="AL171" s="130" t="s">
        <v>388</v>
      </c>
      <c r="AM171" s="130" t="s">
        <v>379</v>
      </c>
      <c r="AN171" s="130" t="s">
        <v>784</v>
      </c>
      <c r="AO171" s="130" t="s">
        <v>2464</v>
      </c>
      <c r="AP171" s="130" t="s">
        <v>2465</v>
      </c>
      <c r="AQ171" s="130" t="s">
        <v>391</v>
      </c>
      <c r="AR171" s="130" t="s">
        <v>1368</v>
      </c>
      <c r="AS171" s="130" t="s">
        <v>620</v>
      </c>
      <c r="AU171" s="130" t="s">
        <v>2559</v>
      </c>
      <c r="AV171" s="130" t="s">
        <v>1162</v>
      </c>
      <c r="AW171" s="130" t="s">
        <v>2561</v>
      </c>
      <c r="AX171" s="130" t="s">
        <v>540</v>
      </c>
      <c r="AY171" s="130" t="s">
        <v>2561</v>
      </c>
      <c r="AZ171" s="130" t="s">
        <v>396</v>
      </c>
      <c r="BA171" s="130" t="s">
        <v>1219</v>
      </c>
      <c r="BB171" s="130" t="s">
        <v>398</v>
      </c>
      <c r="BC171" s="130" t="s">
        <v>2562</v>
      </c>
      <c r="BD171" s="130" t="s">
        <v>1264</v>
      </c>
      <c r="BE171" s="130" t="s">
        <v>2563</v>
      </c>
      <c r="BF171" s="130" t="s">
        <v>630</v>
      </c>
      <c r="BG171" s="130" t="s">
        <v>2564</v>
      </c>
      <c r="BH171" s="130" t="s">
        <v>400</v>
      </c>
      <c r="BI171" s="130" t="s">
        <v>2565</v>
      </c>
      <c r="BJ171" s="130" t="s">
        <v>404</v>
      </c>
      <c r="BK171" s="130" t="s">
        <v>2566</v>
      </c>
      <c r="BL171" s="130" t="s">
        <v>408</v>
      </c>
      <c r="BM171" s="130" t="s">
        <v>2567</v>
      </c>
      <c r="BN171" s="130" t="s">
        <v>396</v>
      </c>
      <c r="BO171" s="130" t="s">
        <v>2568</v>
      </c>
      <c r="BP171" s="130" t="s">
        <v>491</v>
      </c>
      <c r="BQ171" s="130" t="s">
        <v>2569</v>
      </c>
      <c r="BR171" s="130" t="s">
        <v>413</v>
      </c>
      <c r="BS171" s="130" t="s">
        <v>2570</v>
      </c>
      <c r="BT171" s="130" t="s">
        <v>417</v>
      </c>
      <c r="BU171" s="130" t="s">
        <v>2571</v>
      </c>
      <c r="BV171" s="130" t="s">
        <v>641</v>
      </c>
      <c r="BW171" s="130" t="s">
        <v>2572</v>
      </c>
      <c r="BX171" s="130" t="s">
        <v>419</v>
      </c>
      <c r="BY171" s="130" t="s">
        <v>2573</v>
      </c>
      <c r="BZ171" s="130" t="s">
        <v>421</v>
      </c>
      <c r="CA171" s="130" t="s">
        <v>2574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 t="s">
        <v>1616</v>
      </c>
      <c r="D172" s="130" t="s">
        <v>1796</v>
      </c>
      <c r="F172" s="130" t="s">
        <v>1306</v>
      </c>
      <c r="H172" s="130" t="s">
        <v>378</v>
      </c>
      <c r="J172" s="130" t="s">
        <v>379</v>
      </c>
      <c r="K172" s="130" t="s">
        <v>879</v>
      </c>
      <c r="N172" s="130" t="s">
        <v>379</v>
      </c>
      <c r="S172" s="130" t="s">
        <v>392</v>
      </c>
      <c r="T172" s="130" t="s">
        <v>2463</v>
      </c>
      <c r="U172" s="130" t="s">
        <v>2463</v>
      </c>
      <c r="AK172" s="130" t="s">
        <v>379</v>
      </c>
      <c r="AL172" s="130" t="s">
        <v>388</v>
      </c>
      <c r="AM172" s="130" t="s">
        <v>379</v>
      </c>
      <c r="AN172" s="130" t="s">
        <v>784</v>
      </c>
      <c r="AO172" s="130" t="s">
        <v>2464</v>
      </c>
      <c r="AP172" s="130" t="s">
        <v>2465</v>
      </c>
      <c r="AQ172" s="130" t="s">
        <v>391</v>
      </c>
      <c r="AR172" s="130" t="s">
        <v>1368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 t="s">
        <v>1472</v>
      </c>
      <c r="D173" s="130" t="s">
        <v>394</v>
      </c>
      <c r="E173" s="130" t="s">
        <v>839</v>
      </c>
      <c r="F173" s="130" t="s">
        <v>2310</v>
      </c>
      <c r="H173" s="130" t="s">
        <v>378</v>
      </c>
      <c r="J173" s="130" t="s">
        <v>379</v>
      </c>
      <c r="K173" s="130" t="s">
        <v>1209</v>
      </c>
      <c r="N173" s="130" t="s">
        <v>393</v>
      </c>
      <c r="O173" s="130" t="s">
        <v>393</v>
      </c>
      <c r="P173" s="130" t="s">
        <v>840</v>
      </c>
      <c r="Q173" s="130" t="s">
        <v>841</v>
      </c>
      <c r="R173" s="130" t="s">
        <v>386</v>
      </c>
      <c r="S173" s="130" t="s">
        <v>392</v>
      </c>
      <c r="T173" s="130" t="s">
        <v>2463</v>
      </c>
      <c r="U173" s="130" t="s">
        <v>2463</v>
      </c>
      <c r="AK173" s="130" t="s">
        <v>842</v>
      </c>
      <c r="AL173" s="130" t="s">
        <v>388</v>
      </c>
      <c r="AM173" s="130" t="s">
        <v>379</v>
      </c>
      <c r="AN173" s="130" t="s">
        <v>784</v>
      </c>
      <c r="AO173" s="130" t="s">
        <v>2464</v>
      </c>
      <c r="AP173" s="130" t="s">
        <v>2465</v>
      </c>
      <c r="AQ173" s="130" t="s">
        <v>391</v>
      </c>
      <c r="AR173" s="130" t="s">
        <v>1368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 t="s">
        <v>2528</v>
      </c>
      <c r="C174" s="130" t="s">
        <v>2575</v>
      </c>
      <c r="D174" s="130" t="s">
        <v>1385</v>
      </c>
      <c r="E174" s="130" t="s">
        <v>2576</v>
      </c>
      <c r="F174" s="130" t="s">
        <v>2379</v>
      </c>
      <c r="H174" s="130" t="s">
        <v>378</v>
      </c>
      <c r="J174" s="130" t="s">
        <v>379</v>
      </c>
      <c r="K174" s="130" t="s">
        <v>635</v>
      </c>
      <c r="N174" s="130" t="s">
        <v>393</v>
      </c>
      <c r="O174" s="130" t="s">
        <v>383</v>
      </c>
      <c r="P174" s="130" t="s">
        <v>384</v>
      </c>
      <c r="Q174" s="130" t="s">
        <v>385</v>
      </c>
      <c r="R174" s="130" t="s">
        <v>386</v>
      </c>
      <c r="S174" s="130" t="s">
        <v>392</v>
      </c>
      <c r="T174" s="130" t="s">
        <v>2463</v>
      </c>
      <c r="U174" s="130" t="s">
        <v>2463</v>
      </c>
      <c r="AK174" s="130" t="s">
        <v>379</v>
      </c>
      <c r="AL174" s="130" t="s">
        <v>388</v>
      </c>
      <c r="AM174" s="130" t="s">
        <v>379</v>
      </c>
      <c r="AN174" s="130" t="s">
        <v>784</v>
      </c>
      <c r="AO174" s="130" t="s">
        <v>2464</v>
      </c>
      <c r="AP174" s="130" t="s">
        <v>2465</v>
      </c>
      <c r="AQ174" s="130" t="s">
        <v>391</v>
      </c>
      <c r="AR174" s="130" t="s">
        <v>1368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 t="s">
        <v>2534</v>
      </c>
      <c r="C175" s="130" t="s">
        <v>2577</v>
      </c>
      <c r="D175" s="130" t="s">
        <v>889</v>
      </c>
      <c r="E175" s="130" t="s">
        <v>2171</v>
      </c>
      <c r="F175" s="130" t="s">
        <v>2578</v>
      </c>
      <c r="H175" s="130" t="s">
        <v>378</v>
      </c>
      <c r="J175" s="130" t="s">
        <v>379</v>
      </c>
      <c r="K175" s="130" t="s">
        <v>1214</v>
      </c>
      <c r="N175" s="130" t="s">
        <v>393</v>
      </c>
      <c r="O175" s="130" t="s">
        <v>476</v>
      </c>
      <c r="P175" s="130" t="s">
        <v>588</v>
      </c>
      <c r="Q175" s="130" t="s">
        <v>589</v>
      </c>
      <c r="R175" s="130" t="s">
        <v>386</v>
      </c>
      <c r="S175" s="130" t="s">
        <v>392</v>
      </c>
      <c r="T175" s="130" t="s">
        <v>2463</v>
      </c>
      <c r="U175" s="130" t="s">
        <v>2463</v>
      </c>
      <c r="AK175" s="130" t="s">
        <v>379</v>
      </c>
      <c r="AL175" s="130" t="s">
        <v>388</v>
      </c>
      <c r="AM175" s="130" t="s">
        <v>379</v>
      </c>
      <c r="AN175" s="130" t="s">
        <v>784</v>
      </c>
      <c r="AO175" s="130" t="s">
        <v>2464</v>
      </c>
      <c r="AP175" s="130" t="s">
        <v>2465</v>
      </c>
      <c r="AQ175" s="130" t="s">
        <v>391</v>
      </c>
      <c r="AR175" s="130" t="s">
        <v>1368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 t="s">
        <v>2030</v>
      </c>
      <c r="D176" s="130" t="s">
        <v>1625</v>
      </c>
      <c r="E176" s="130" t="s">
        <v>2579</v>
      </c>
      <c r="F176" s="130" t="s">
        <v>2580</v>
      </c>
      <c r="H176" s="130" t="s">
        <v>378</v>
      </c>
      <c r="J176" s="130" t="s">
        <v>379</v>
      </c>
      <c r="K176" s="130" t="s">
        <v>1055</v>
      </c>
      <c r="N176" s="130" t="s">
        <v>393</v>
      </c>
      <c r="O176" s="130" t="s">
        <v>393</v>
      </c>
      <c r="P176" s="130" t="s">
        <v>840</v>
      </c>
      <c r="Q176" s="130" t="s">
        <v>841</v>
      </c>
      <c r="R176" s="130" t="s">
        <v>386</v>
      </c>
      <c r="S176" s="130" t="s">
        <v>392</v>
      </c>
      <c r="T176" s="130" t="s">
        <v>2463</v>
      </c>
      <c r="U176" s="130" t="s">
        <v>2463</v>
      </c>
      <c r="AK176" s="130" t="s">
        <v>842</v>
      </c>
      <c r="AL176" s="130" t="s">
        <v>388</v>
      </c>
      <c r="AM176" s="130" t="s">
        <v>379</v>
      </c>
      <c r="AN176" s="130" t="s">
        <v>784</v>
      </c>
      <c r="AO176" s="130" t="s">
        <v>2464</v>
      </c>
      <c r="AP176" s="130" t="s">
        <v>2465</v>
      </c>
      <c r="AQ176" s="130" t="s">
        <v>391</v>
      </c>
      <c r="AR176" s="130" t="s">
        <v>1368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 t="s">
        <v>421</v>
      </c>
      <c r="C177" s="130" t="s">
        <v>2581</v>
      </c>
      <c r="D177" s="130" t="s">
        <v>2582</v>
      </c>
      <c r="E177" s="130" t="s">
        <v>2583</v>
      </c>
      <c r="F177" s="130" t="s">
        <v>2584</v>
      </c>
      <c r="H177" s="130" t="s">
        <v>378</v>
      </c>
      <c r="J177" s="130" t="s">
        <v>379</v>
      </c>
      <c r="K177" s="130" t="s">
        <v>428</v>
      </c>
      <c r="L177" s="130" t="s">
        <v>938</v>
      </c>
      <c r="M177" s="130" t="s">
        <v>847</v>
      </c>
      <c r="N177" s="130" t="s">
        <v>379</v>
      </c>
      <c r="O177" s="130" t="s">
        <v>476</v>
      </c>
      <c r="P177" s="130" t="s">
        <v>588</v>
      </c>
      <c r="Q177" s="130" t="s">
        <v>589</v>
      </c>
      <c r="R177" s="130" t="s">
        <v>386</v>
      </c>
      <c r="S177" s="130" t="s">
        <v>389</v>
      </c>
      <c r="T177" s="130" t="s">
        <v>2585</v>
      </c>
      <c r="U177" s="130" t="s">
        <v>2585</v>
      </c>
      <c r="AK177" s="130" t="s">
        <v>379</v>
      </c>
      <c r="AL177" s="130" t="s">
        <v>388</v>
      </c>
      <c r="AM177" s="130" t="s">
        <v>379</v>
      </c>
      <c r="AN177" s="130" t="s">
        <v>618</v>
      </c>
      <c r="AO177" s="130" t="s">
        <v>2586</v>
      </c>
      <c r="AP177" s="130" t="s">
        <v>2587</v>
      </c>
      <c r="AQ177" s="130" t="s">
        <v>391</v>
      </c>
      <c r="AR177" s="130" t="s">
        <v>1368</v>
      </c>
      <c r="AS177" s="130" t="s">
        <v>393</v>
      </c>
      <c r="AU177" s="130" t="s">
        <v>938</v>
      </c>
      <c r="AV177" s="130" t="s">
        <v>868</v>
      </c>
      <c r="AW177" s="130" t="s">
        <v>1503</v>
      </c>
      <c r="AX177" s="130" t="s">
        <v>396</v>
      </c>
      <c r="AY177" s="130" t="s">
        <v>2588</v>
      </c>
      <c r="AZ177" s="130" t="s">
        <v>398</v>
      </c>
      <c r="BA177" s="130" t="s">
        <v>2589</v>
      </c>
      <c r="BB177" s="130" t="s">
        <v>630</v>
      </c>
      <c r="BC177" s="130" t="s">
        <v>994</v>
      </c>
      <c r="BD177" s="130" t="s">
        <v>402</v>
      </c>
      <c r="BE177" s="130" t="s">
        <v>882</v>
      </c>
      <c r="BF177" s="130" t="s">
        <v>406</v>
      </c>
      <c r="BG177" s="130" t="s">
        <v>1201</v>
      </c>
      <c r="BH177" s="130" t="s">
        <v>408</v>
      </c>
      <c r="BI177" s="130" t="s">
        <v>1039</v>
      </c>
      <c r="BJ177" s="130" t="s">
        <v>396</v>
      </c>
      <c r="BK177" s="130" t="s">
        <v>2517</v>
      </c>
      <c r="BL177" s="130" t="s">
        <v>491</v>
      </c>
      <c r="BM177" s="130" t="s">
        <v>2590</v>
      </c>
      <c r="BN177" s="130" t="s">
        <v>394</v>
      </c>
      <c r="BO177" s="130" t="s">
        <v>2590</v>
      </c>
      <c r="BP177" s="130" t="s">
        <v>413</v>
      </c>
      <c r="BQ177" s="130" t="s">
        <v>2591</v>
      </c>
      <c r="BR177" s="130" t="s">
        <v>415</v>
      </c>
      <c r="BS177" s="130" t="s">
        <v>802</v>
      </c>
      <c r="BT177" s="130" t="s">
        <v>417</v>
      </c>
      <c r="BU177" s="130" t="s">
        <v>2592</v>
      </c>
      <c r="BV177" s="130" t="s">
        <v>641</v>
      </c>
      <c r="BW177" s="130" t="s">
        <v>1154</v>
      </c>
      <c r="BX177" s="130" t="s">
        <v>419</v>
      </c>
      <c r="BY177" s="130" t="s">
        <v>1834</v>
      </c>
      <c r="BZ177" s="130" t="s">
        <v>421</v>
      </c>
      <c r="CA177" s="130" t="s">
        <v>554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 t="s">
        <v>935</v>
      </c>
      <c r="C178" s="130" t="s">
        <v>2593</v>
      </c>
      <c r="D178" s="130" t="s">
        <v>2526</v>
      </c>
      <c r="E178" s="130" t="s">
        <v>2594</v>
      </c>
      <c r="F178" s="130" t="s">
        <v>2595</v>
      </c>
      <c r="H178" s="130" t="s">
        <v>378</v>
      </c>
      <c r="J178" s="130" t="s">
        <v>379</v>
      </c>
      <c r="K178" s="130" t="s">
        <v>543</v>
      </c>
      <c r="L178" s="130" t="s">
        <v>2596</v>
      </c>
      <c r="M178" s="130" t="s">
        <v>1893</v>
      </c>
      <c r="N178" s="130" t="s">
        <v>379</v>
      </c>
      <c r="O178" s="130" t="s">
        <v>383</v>
      </c>
      <c r="P178" s="130" t="s">
        <v>384</v>
      </c>
      <c r="Q178" s="130" t="s">
        <v>385</v>
      </c>
      <c r="R178" s="130" t="s">
        <v>386</v>
      </c>
      <c r="S178" s="130" t="s">
        <v>389</v>
      </c>
      <c r="T178" s="130" t="s">
        <v>2585</v>
      </c>
      <c r="U178" s="130" t="s">
        <v>2585</v>
      </c>
      <c r="AK178" s="130" t="s">
        <v>379</v>
      </c>
      <c r="AL178" s="130" t="s">
        <v>388</v>
      </c>
      <c r="AM178" s="130" t="s">
        <v>379</v>
      </c>
      <c r="AN178" s="130" t="s">
        <v>618</v>
      </c>
      <c r="AO178" s="130" t="s">
        <v>2586</v>
      </c>
      <c r="AP178" s="130" t="s">
        <v>2587</v>
      </c>
      <c r="AQ178" s="130" t="s">
        <v>391</v>
      </c>
      <c r="AR178" s="130" t="s">
        <v>1368</v>
      </c>
      <c r="AS178" s="130" t="s">
        <v>433</v>
      </c>
      <c r="AU178" s="130" t="s">
        <v>2596</v>
      </c>
      <c r="AV178" s="130" t="s">
        <v>868</v>
      </c>
      <c r="AW178" s="130" t="s">
        <v>1698</v>
      </c>
      <c r="AX178" s="130" t="s">
        <v>396</v>
      </c>
      <c r="AY178" s="130" t="s">
        <v>2597</v>
      </c>
      <c r="AZ178" s="130" t="s">
        <v>398</v>
      </c>
      <c r="BA178" s="130" t="s">
        <v>1619</v>
      </c>
      <c r="BB178" s="130" t="s">
        <v>630</v>
      </c>
      <c r="BC178" s="130" t="s">
        <v>2138</v>
      </c>
      <c r="BD178" s="130" t="s">
        <v>402</v>
      </c>
      <c r="BE178" s="130" t="s">
        <v>1544</v>
      </c>
      <c r="BF178" s="130" t="s">
        <v>406</v>
      </c>
      <c r="BG178" s="130" t="s">
        <v>1277</v>
      </c>
      <c r="BH178" s="130" t="s">
        <v>408</v>
      </c>
      <c r="BI178" s="130" t="s">
        <v>895</v>
      </c>
      <c r="BJ178" s="130" t="s">
        <v>396</v>
      </c>
      <c r="BK178" s="130" t="s">
        <v>812</v>
      </c>
      <c r="BL178" s="130" t="s">
        <v>491</v>
      </c>
      <c r="BM178" s="130" t="s">
        <v>976</v>
      </c>
      <c r="BN178" s="130" t="s">
        <v>394</v>
      </c>
      <c r="BO178" s="130" t="s">
        <v>976</v>
      </c>
      <c r="BP178" s="130" t="s">
        <v>413</v>
      </c>
      <c r="BQ178" s="130" t="s">
        <v>2598</v>
      </c>
      <c r="BR178" s="130" t="s">
        <v>415</v>
      </c>
      <c r="BS178" s="130" t="s">
        <v>2599</v>
      </c>
      <c r="BT178" s="130" t="s">
        <v>417</v>
      </c>
      <c r="BU178" s="130" t="s">
        <v>2600</v>
      </c>
      <c r="BV178" s="130" t="s">
        <v>641</v>
      </c>
      <c r="BW178" s="130" t="s">
        <v>2601</v>
      </c>
      <c r="BX178" s="130" t="s">
        <v>419</v>
      </c>
      <c r="BY178" s="130" t="s">
        <v>2602</v>
      </c>
      <c r="BZ178" s="130" t="s">
        <v>421</v>
      </c>
      <c r="CA178" s="130" t="s">
        <v>2603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 t="s">
        <v>1753</v>
      </c>
      <c r="C179" s="130" t="s">
        <v>2604</v>
      </c>
      <c r="D179" s="130" t="s">
        <v>1141</v>
      </c>
      <c r="E179" s="130" t="s">
        <v>2605</v>
      </c>
      <c r="F179" s="130" t="s">
        <v>2606</v>
      </c>
      <c r="H179" s="130" t="s">
        <v>378</v>
      </c>
      <c r="J179" s="130" t="s">
        <v>379</v>
      </c>
      <c r="K179" s="130" t="s">
        <v>585</v>
      </c>
      <c r="L179" s="130" t="s">
        <v>2607</v>
      </c>
      <c r="M179" s="130" t="s">
        <v>2608</v>
      </c>
      <c r="N179" s="130" t="s">
        <v>379</v>
      </c>
      <c r="O179" s="130" t="s">
        <v>431</v>
      </c>
      <c r="P179" s="130" t="s">
        <v>432</v>
      </c>
      <c r="Q179" s="130" t="s">
        <v>432</v>
      </c>
      <c r="R179" s="130" t="s">
        <v>386</v>
      </c>
      <c r="S179" s="130" t="s">
        <v>389</v>
      </c>
      <c r="T179" s="130" t="s">
        <v>2585</v>
      </c>
      <c r="U179" s="130" t="s">
        <v>2585</v>
      </c>
      <c r="AK179" s="130" t="s">
        <v>379</v>
      </c>
      <c r="AL179" s="130" t="s">
        <v>388</v>
      </c>
      <c r="AM179" s="130" t="s">
        <v>379</v>
      </c>
      <c r="AN179" s="130" t="s">
        <v>618</v>
      </c>
      <c r="AO179" s="130" t="s">
        <v>2586</v>
      </c>
      <c r="AP179" s="130" t="s">
        <v>2587</v>
      </c>
      <c r="AQ179" s="130" t="s">
        <v>391</v>
      </c>
      <c r="AR179" s="130" t="s">
        <v>1368</v>
      </c>
      <c r="AS179" s="130" t="s">
        <v>389</v>
      </c>
      <c r="AU179" s="130" t="s">
        <v>2607</v>
      </c>
      <c r="AV179" s="130" t="s">
        <v>868</v>
      </c>
      <c r="AW179" s="130" t="s">
        <v>2499</v>
      </c>
      <c r="AX179" s="130" t="s">
        <v>396</v>
      </c>
      <c r="AY179" s="130" t="s">
        <v>1539</v>
      </c>
      <c r="AZ179" s="130" t="s">
        <v>398</v>
      </c>
      <c r="BA179" s="130" t="s">
        <v>1621</v>
      </c>
      <c r="BB179" s="130" t="s">
        <v>630</v>
      </c>
      <c r="BC179" s="130" t="s">
        <v>1487</v>
      </c>
      <c r="BD179" s="130" t="s">
        <v>402</v>
      </c>
      <c r="BE179" s="130" t="s">
        <v>998</v>
      </c>
      <c r="BF179" s="130" t="s">
        <v>406</v>
      </c>
      <c r="BG179" s="130" t="s">
        <v>1088</v>
      </c>
      <c r="BH179" s="130" t="s">
        <v>408</v>
      </c>
      <c r="BI179" s="130" t="s">
        <v>979</v>
      </c>
      <c r="BJ179" s="130" t="s">
        <v>396</v>
      </c>
      <c r="BK179" s="130" t="s">
        <v>2609</v>
      </c>
      <c r="BL179" s="130" t="s">
        <v>491</v>
      </c>
      <c r="BM179" s="130" t="s">
        <v>497</v>
      </c>
      <c r="BN179" s="130" t="s">
        <v>394</v>
      </c>
      <c r="BO179" s="130" t="s">
        <v>497</v>
      </c>
      <c r="BP179" s="130" t="s">
        <v>413</v>
      </c>
      <c r="BQ179" s="130" t="s">
        <v>1895</v>
      </c>
      <c r="BR179" s="130" t="s">
        <v>415</v>
      </c>
      <c r="BS179" s="130" t="s">
        <v>2610</v>
      </c>
      <c r="BT179" s="130" t="s">
        <v>417</v>
      </c>
      <c r="BU179" s="130" t="s">
        <v>2611</v>
      </c>
      <c r="BV179" s="130" t="s">
        <v>641</v>
      </c>
      <c r="BW179" s="130" t="s">
        <v>2612</v>
      </c>
      <c r="BX179" s="130" t="s">
        <v>419</v>
      </c>
      <c r="BY179" s="130" t="s">
        <v>863</v>
      </c>
      <c r="BZ179" s="130" t="s">
        <v>421</v>
      </c>
      <c r="CA179" s="130" t="s">
        <v>2613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 t="s">
        <v>402</v>
      </c>
      <c r="C180" s="130" t="s">
        <v>2614</v>
      </c>
      <c r="D180" s="130" t="s">
        <v>411</v>
      </c>
      <c r="E180" s="130" t="s">
        <v>1755</v>
      </c>
      <c r="F180" s="130" t="s">
        <v>2097</v>
      </c>
      <c r="H180" s="130" t="s">
        <v>378</v>
      </c>
      <c r="J180" s="130" t="s">
        <v>379</v>
      </c>
      <c r="K180" s="130" t="s">
        <v>453</v>
      </c>
      <c r="L180" s="130" t="s">
        <v>2615</v>
      </c>
      <c r="M180" s="130" t="s">
        <v>2616</v>
      </c>
      <c r="N180" s="130" t="s">
        <v>379</v>
      </c>
      <c r="O180" s="130" t="s">
        <v>393</v>
      </c>
      <c r="P180" s="130" t="s">
        <v>840</v>
      </c>
      <c r="Q180" s="130" t="s">
        <v>841</v>
      </c>
      <c r="R180" s="130" t="s">
        <v>386</v>
      </c>
      <c r="S180" s="130" t="s">
        <v>389</v>
      </c>
      <c r="T180" s="130" t="s">
        <v>2585</v>
      </c>
      <c r="U180" s="130" t="s">
        <v>2585</v>
      </c>
      <c r="AK180" s="130" t="s">
        <v>842</v>
      </c>
      <c r="AL180" s="130" t="s">
        <v>388</v>
      </c>
      <c r="AM180" s="130" t="s">
        <v>379</v>
      </c>
      <c r="AN180" s="130" t="s">
        <v>618</v>
      </c>
      <c r="AO180" s="130" t="s">
        <v>2586</v>
      </c>
      <c r="AP180" s="130" t="s">
        <v>2587</v>
      </c>
      <c r="AQ180" s="130" t="s">
        <v>391</v>
      </c>
      <c r="AR180" s="130" t="s">
        <v>1368</v>
      </c>
      <c r="AS180" s="130" t="s">
        <v>476</v>
      </c>
      <c r="AU180" s="130" t="s">
        <v>2615</v>
      </c>
      <c r="AV180" s="130" t="s">
        <v>868</v>
      </c>
      <c r="AW180" s="130" t="s">
        <v>2617</v>
      </c>
      <c r="AX180" s="130" t="s">
        <v>396</v>
      </c>
      <c r="AY180" s="130" t="s">
        <v>1364</v>
      </c>
      <c r="AZ180" s="130" t="s">
        <v>398</v>
      </c>
      <c r="BA180" s="130" t="s">
        <v>1420</v>
      </c>
      <c r="BB180" s="130" t="s">
        <v>630</v>
      </c>
      <c r="BC180" s="130" t="s">
        <v>2618</v>
      </c>
      <c r="BD180" s="130" t="s">
        <v>402</v>
      </c>
      <c r="BE180" s="130" t="s">
        <v>2619</v>
      </c>
      <c r="BF180" s="130" t="s">
        <v>406</v>
      </c>
      <c r="BG180" s="130" t="s">
        <v>559</v>
      </c>
      <c r="BH180" s="130" t="s">
        <v>408</v>
      </c>
      <c r="BI180" s="130" t="s">
        <v>2620</v>
      </c>
      <c r="BJ180" s="130" t="s">
        <v>396</v>
      </c>
      <c r="BK180" s="130" t="s">
        <v>2621</v>
      </c>
      <c r="BL180" s="130" t="s">
        <v>491</v>
      </c>
      <c r="BM180" s="130" t="s">
        <v>2622</v>
      </c>
      <c r="BN180" s="130" t="s">
        <v>394</v>
      </c>
      <c r="BO180" s="130" t="s">
        <v>2622</v>
      </c>
      <c r="BP180" s="130" t="s">
        <v>413</v>
      </c>
      <c r="BQ180" s="130" t="s">
        <v>2623</v>
      </c>
      <c r="BR180" s="130" t="s">
        <v>415</v>
      </c>
      <c r="BS180" s="130" t="s">
        <v>2624</v>
      </c>
      <c r="BT180" s="130" t="s">
        <v>417</v>
      </c>
      <c r="BU180" s="130" t="s">
        <v>2625</v>
      </c>
      <c r="BV180" s="130" t="s">
        <v>641</v>
      </c>
      <c r="BW180" s="130" t="s">
        <v>2626</v>
      </c>
      <c r="BX180" s="130" t="s">
        <v>419</v>
      </c>
      <c r="BY180" s="130" t="s">
        <v>2627</v>
      </c>
      <c r="BZ180" s="130" t="s">
        <v>421</v>
      </c>
      <c r="CA180" s="130" t="s">
        <v>2628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 t="s">
        <v>1490</v>
      </c>
      <c r="D181" s="130" t="s">
        <v>2540</v>
      </c>
      <c r="F181" s="130" t="s">
        <v>1306</v>
      </c>
      <c r="H181" s="130" t="s">
        <v>378</v>
      </c>
      <c r="J181" s="130" t="s">
        <v>379</v>
      </c>
      <c r="K181" s="130" t="s">
        <v>380</v>
      </c>
      <c r="N181" s="130" t="s">
        <v>379</v>
      </c>
      <c r="S181" s="130" t="s">
        <v>389</v>
      </c>
      <c r="T181" s="130" t="s">
        <v>2585</v>
      </c>
      <c r="U181" s="130" t="s">
        <v>2585</v>
      </c>
      <c r="AK181" s="130" t="s">
        <v>379</v>
      </c>
      <c r="AL181" s="130" t="s">
        <v>388</v>
      </c>
      <c r="AM181" s="130" t="s">
        <v>379</v>
      </c>
      <c r="AN181" s="130" t="s">
        <v>618</v>
      </c>
      <c r="AO181" s="130" t="s">
        <v>2586</v>
      </c>
      <c r="AP181" s="130" t="s">
        <v>2587</v>
      </c>
      <c r="AQ181" s="130" t="s">
        <v>391</v>
      </c>
      <c r="AR181" s="130" t="s">
        <v>1368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 t="s">
        <v>1647</v>
      </c>
      <c r="C182" s="130" t="s">
        <v>2629</v>
      </c>
      <c r="D182" s="130" t="s">
        <v>1490</v>
      </c>
      <c r="E182" s="130" t="s">
        <v>2630</v>
      </c>
      <c r="F182" s="130" t="s">
        <v>2631</v>
      </c>
      <c r="H182" s="130" t="s">
        <v>378</v>
      </c>
      <c r="J182" s="130" t="s">
        <v>379</v>
      </c>
      <c r="K182" s="130" t="s">
        <v>1010</v>
      </c>
      <c r="L182" s="130" t="s">
        <v>2632</v>
      </c>
      <c r="M182" s="130" t="s">
        <v>2633</v>
      </c>
      <c r="N182" s="130" t="s">
        <v>379</v>
      </c>
      <c r="O182" s="130" t="s">
        <v>476</v>
      </c>
      <c r="P182" s="130" t="s">
        <v>588</v>
      </c>
      <c r="Q182" s="130" t="s">
        <v>589</v>
      </c>
      <c r="R182" s="130" t="s">
        <v>386</v>
      </c>
      <c r="S182" s="130" t="s">
        <v>1616</v>
      </c>
      <c r="T182" s="130" t="s">
        <v>2634</v>
      </c>
      <c r="U182" s="130" t="s">
        <v>2634</v>
      </c>
      <c r="AK182" s="130" t="s">
        <v>379</v>
      </c>
      <c r="AL182" s="130" t="s">
        <v>388</v>
      </c>
      <c r="AM182" s="130" t="s">
        <v>379</v>
      </c>
      <c r="AN182" s="130" t="s">
        <v>308</v>
      </c>
      <c r="AO182" s="130" t="s">
        <v>2635</v>
      </c>
      <c r="AP182" s="130" t="s">
        <v>2636</v>
      </c>
      <c r="AQ182" s="130" t="s">
        <v>391</v>
      </c>
      <c r="AR182" s="130" t="s">
        <v>392</v>
      </c>
      <c r="AS182" s="130" t="s">
        <v>393</v>
      </c>
      <c r="AU182" s="130" t="s">
        <v>2632</v>
      </c>
      <c r="AV182" s="130" t="s">
        <v>413</v>
      </c>
      <c r="AW182" s="130" t="s">
        <v>2218</v>
      </c>
      <c r="AX182" s="130" t="s">
        <v>394</v>
      </c>
      <c r="AY182" s="130" t="s">
        <v>2218</v>
      </c>
      <c r="AZ182" s="130" t="s">
        <v>396</v>
      </c>
      <c r="BA182" s="130" t="s">
        <v>1325</v>
      </c>
      <c r="BB182" s="130" t="s">
        <v>398</v>
      </c>
      <c r="BC182" s="130" t="s">
        <v>2139</v>
      </c>
      <c r="BD182" s="130" t="s">
        <v>1264</v>
      </c>
      <c r="BE182" s="130" t="s">
        <v>1072</v>
      </c>
      <c r="BF182" s="130" t="s">
        <v>406</v>
      </c>
      <c r="BG182" s="130" t="s">
        <v>2637</v>
      </c>
      <c r="BH182" s="130" t="s">
        <v>408</v>
      </c>
      <c r="BI182" s="130" t="s">
        <v>2638</v>
      </c>
      <c r="BJ182" s="130" t="s">
        <v>396</v>
      </c>
      <c r="BK182" s="130" t="s">
        <v>2639</v>
      </c>
      <c r="BL182" s="130" t="s">
        <v>491</v>
      </c>
      <c r="BM182" s="130" t="s">
        <v>2640</v>
      </c>
      <c r="BN182" s="130" t="s">
        <v>1162</v>
      </c>
      <c r="BO182" s="130" t="s">
        <v>2641</v>
      </c>
      <c r="BP182" s="130" t="s">
        <v>868</v>
      </c>
      <c r="BQ182" s="130" t="s">
        <v>2642</v>
      </c>
      <c r="BR182" s="130" t="s">
        <v>624</v>
      </c>
      <c r="BS182" s="130" t="s">
        <v>2643</v>
      </c>
      <c r="BT182" s="130" t="s">
        <v>415</v>
      </c>
      <c r="BU182" s="130" t="s">
        <v>2644</v>
      </c>
      <c r="BV182" s="130" t="s">
        <v>419</v>
      </c>
      <c r="BW182" s="130" t="s">
        <v>2645</v>
      </c>
      <c r="BX182" s="130" t="s">
        <v>421</v>
      </c>
      <c r="BY182" s="130" t="s">
        <v>2646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 t="s">
        <v>622</v>
      </c>
      <c r="D183" s="130" t="s">
        <v>1823</v>
      </c>
      <c r="F183" s="130" t="s">
        <v>1306</v>
      </c>
      <c r="H183" s="130" t="s">
        <v>378</v>
      </c>
      <c r="J183" s="130" t="s">
        <v>379</v>
      </c>
      <c r="K183" s="130" t="s">
        <v>659</v>
      </c>
      <c r="N183" s="130" t="s">
        <v>379</v>
      </c>
      <c r="S183" s="130" t="s">
        <v>1616</v>
      </c>
      <c r="T183" s="130" t="s">
        <v>2634</v>
      </c>
      <c r="U183" s="130" t="s">
        <v>2634</v>
      </c>
      <c r="AK183" s="130" t="s">
        <v>379</v>
      </c>
      <c r="AL183" s="130" t="s">
        <v>388</v>
      </c>
      <c r="AM183" s="130" t="s">
        <v>379</v>
      </c>
      <c r="AN183" s="130" t="s">
        <v>308</v>
      </c>
      <c r="AO183" s="130" t="s">
        <v>2635</v>
      </c>
      <c r="AP183" s="130" t="s">
        <v>2636</v>
      </c>
      <c r="AQ183" s="130" t="s">
        <v>391</v>
      </c>
      <c r="AR183" s="130" t="s">
        <v>392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2021-11-06T00:29:53Z</dcterms:modified>
</cp:coreProperties>
</file>